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26"/>
  <workbookPr showInkAnnotation="0" codeName="ThisWorkbook" defaultThemeVersion="124226"/>
  <mc:AlternateContent xmlns:mc="http://schemas.openxmlformats.org/markup-compatibility/2006">
    <mc:Choice Requires="x15">
      <x15ac:absPath xmlns:x15ac="http://schemas.microsoft.com/office/spreadsheetml/2010/11/ac" url="C:\Users\Sarmite\Desktop\SARMĪTE\L4 Gints Freibergs\SALACGRĪVA 2016\"/>
    </mc:Choice>
  </mc:AlternateContent>
  <xr:revisionPtr revIDLastSave="0" documentId="10_ncr:8100000_{C1512586-CDC2-4A33-B3B2-04F321E49825}" xr6:coauthVersionLast="32" xr6:coauthVersionMax="32" xr10:uidLastSave="{00000000-0000-0000-0000-000000000000}"/>
  <bookViews>
    <workbookView xWindow="0" yWindow="0" windowWidth="20490" windowHeight="7545" tabRatio="963" xr2:uid="{00000000-000D-0000-FFFF-FFFF00000000}"/>
  </bookViews>
  <sheets>
    <sheet name="KOPT" sheetId="153" r:id="rId1"/>
    <sheet name="KOPSk" sheetId="150" r:id="rId2"/>
    <sheet name="Atlantijas" sheetId="149" r:id="rId3"/>
    <sheet name="Murdu" sheetId="154" r:id="rId4"/>
    <sheet name="Laivu" sheetId="155" r:id="rId5"/>
    <sheet name="ELTkss-1" sheetId="156" r:id="rId6"/>
    <sheet name="ELTkss-2" sheetId="158" r:id="rId7"/>
    <sheet name="ELTkss-3" sheetId="159" r:id="rId8"/>
    <sheet name="KOPSs" sheetId="160" r:id="rId9"/>
    <sheet name="Robežu" sheetId="161" r:id="rId10"/>
    <sheet name="Priežu" sheetId="162" r:id="rId11"/>
    <sheet name="Valmieras" sheetId="163" r:id="rId12"/>
    <sheet name="Ziedu" sheetId="164" r:id="rId13"/>
    <sheet name="Meldru" sheetId="165" r:id="rId14"/>
    <sheet name="Lejas" sheetId="166" r:id="rId15"/>
    <sheet name="Viļņu" sheetId="167" r:id="rId16"/>
    <sheet name="Sporta" sheetId="168" r:id="rId17"/>
    <sheet name="ELTSp-kss" sheetId="169" r:id="rId18"/>
    <sheet name="ELTVi-kss" sheetId="170" r:id="rId19"/>
    <sheet name="ELTBr-kss" sheetId="171" r:id="rId20"/>
    <sheet name="ELTZi-kss" sheetId="172" r:id="rId21"/>
    <sheet name="ELTVa-kss" sheetId="173" r:id="rId22"/>
  </sheets>
  <definedNames>
    <definedName name="_xlnm.Print_Area" localSheetId="2">Atlantijas!$A$1:$O$174</definedName>
    <definedName name="_xlnm.Print_Area" localSheetId="19">'ELTBr-kss'!$A$1:$O$44</definedName>
    <definedName name="_xlnm.Print_Area" localSheetId="5">'ELTkss-1'!$A$1:$O$42</definedName>
    <definedName name="_xlnm.Print_Area" localSheetId="6">'ELTkss-2'!$A$1:$O$43</definedName>
    <definedName name="_xlnm.Print_Area" localSheetId="7">'ELTkss-3'!$A$1:$O$44</definedName>
    <definedName name="_xlnm.Print_Area" localSheetId="17">'ELTSp-kss'!$A$1:$O$44</definedName>
    <definedName name="_xlnm.Print_Area" localSheetId="21">'ELTVa-kss'!$A$1:$O$41</definedName>
    <definedName name="_xlnm.Print_Area" localSheetId="18">'ELTVi-kss'!$A$1:$O$44</definedName>
    <definedName name="_xlnm.Print_Area" localSheetId="20">'ELTZi-kss'!$A$1:$O$44</definedName>
    <definedName name="_xlnm.Print_Area" localSheetId="1">KOPSk!$A$1:$H$30</definedName>
    <definedName name="_xlnm.Print_Area" localSheetId="8">KOPSs!$A$1:$H$33</definedName>
    <definedName name="_xlnm.Print_Area" localSheetId="0">KOPT!$A$1:$D$23</definedName>
    <definedName name="_xlnm.Print_Area" localSheetId="4">Laivu!$A$1:$O$54</definedName>
    <definedName name="_xlnm.Print_Area" localSheetId="14">Lejas!$A$1:$O$56</definedName>
    <definedName name="_xlnm.Print_Area" localSheetId="13">Meldru!$A$1:$O$121</definedName>
    <definedName name="_xlnm.Print_Area" localSheetId="3">Murdu!$A$1:$O$56</definedName>
    <definedName name="_xlnm.Print_Area" localSheetId="10">Priežu!$A$1:$O$57</definedName>
    <definedName name="_xlnm.Print_Area" localSheetId="9">Robežu!$A$1:$O$75</definedName>
    <definedName name="_xlnm.Print_Area" localSheetId="16">Sporta!$A$1:$O$83</definedName>
    <definedName name="_xlnm.Print_Area" localSheetId="11">Valmieras!$A$1:$O$72</definedName>
    <definedName name="_xlnm.Print_Area" localSheetId="15">Viļņu!$A$1:$O$91</definedName>
    <definedName name="_xlnm.Print_Area" localSheetId="12">Ziedu!$A$1:$O$91</definedName>
    <definedName name="_xlnm.Print_Titles" localSheetId="2">Atlantijas!$8:$10</definedName>
    <definedName name="_xlnm.Print_Titles" localSheetId="19">'ELTBr-kss'!$8:$10</definedName>
    <definedName name="_xlnm.Print_Titles" localSheetId="5">'ELTkss-1'!$8:$10</definedName>
    <definedName name="_xlnm.Print_Titles" localSheetId="6">'ELTkss-2'!$8:$10</definedName>
    <definedName name="_xlnm.Print_Titles" localSheetId="7">'ELTkss-3'!$8:$10</definedName>
    <definedName name="_xlnm.Print_Titles" localSheetId="17">'ELTSp-kss'!$8:$10</definedName>
    <definedName name="_xlnm.Print_Titles" localSheetId="21">'ELTVa-kss'!$8:$10</definedName>
    <definedName name="_xlnm.Print_Titles" localSheetId="18">'ELTVi-kss'!$8:$10</definedName>
    <definedName name="_xlnm.Print_Titles" localSheetId="20">'ELTZi-kss'!$8:$10</definedName>
    <definedName name="_xlnm.Print_Titles" localSheetId="1">KOPSk!$9:$12</definedName>
    <definedName name="_xlnm.Print_Titles" localSheetId="8">KOPSs!$9:$12</definedName>
    <definedName name="_xlnm.Print_Titles" localSheetId="0">KOPT!$8:$11</definedName>
    <definedName name="_xlnm.Print_Titles" localSheetId="4">Laivu!$8:$10</definedName>
    <definedName name="_xlnm.Print_Titles" localSheetId="14">Lejas!$8:$10</definedName>
    <definedName name="_xlnm.Print_Titles" localSheetId="13">Meldru!$8:$10</definedName>
    <definedName name="_xlnm.Print_Titles" localSheetId="3">Murdu!$8:$10</definedName>
    <definedName name="_xlnm.Print_Titles" localSheetId="10">Priežu!$8:$10</definedName>
    <definedName name="_xlnm.Print_Titles" localSheetId="9">Robežu!$8:$10</definedName>
    <definedName name="_xlnm.Print_Titles" localSheetId="16">Sporta!$8:$10</definedName>
    <definedName name="_xlnm.Print_Titles" localSheetId="11">Valmieras!$8:$10</definedName>
    <definedName name="_xlnm.Print_Titles" localSheetId="15">Viļņu!$8:$10</definedName>
    <definedName name="_xlnm.Print_Titles" localSheetId="12">Ziedu!$8:$10</definedName>
  </definedNames>
  <calcPr calcId="162913"/>
</workbook>
</file>

<file path=xl/calcChain.xml><?xml version="1.0" encoding="utf-8"?>
<calcChain xmlns="http://schemas.openxmlformats.org/spreadsheetml/2006/main">
  <c r="D55" i="149" l="1"/>
  <c r="D43" i="167"/>
  <c r="D40" i="166"/>
  <c r="D61" i="165"/>
  <c r="D40" i="164"/>
  <c r="D42" i="162"/>
  <c r="D55" i="161"/>
  <c r="D16" i="166" l="1"/>
  <c r="D69" i="168" l="1"/>
  <c r="D30" i="168"/>
  <c r="D29" i="168"/>
  <c r="D24" i="168"/>
  <c r="D21" i="168"/>
  <c r="D19" i="168"/>
  <c r="D17" i="168"/>
  <c r="D52" i="167"/>
  <c r="D38" i="167"/>
  <c r="D35" i="167"/>
  <c r="D31" i="167"/>
  <c r="D30" i="167"/>
  <c r="D28" i="167"/>
  <c r="D20" i="167"/>
  <c r="D18" i="167"/>
  <c r="D16" i="167"/>
  <c r="D14" i="167"/>
  <c r="D44" i="166"/>
  <c r="D32" i="166"/>
  <c r="D28" i="166"/>
  <c r="D29" i="166" s="1"/>
  <c r="D27" i="166"/>
  <c r="D24" i="166"/>
  <c r="D21" i="166"/>
  <c r="D17" i="166"/>
  <c r="D14" i="166"/>
  <c r="D81" i="165"/>
  <c r="D76" i="165"/>
  <c r="D44" i="165"/>
  <c r="D40" i="165"/>
  <c r="D38" i="165"/>
  <c r="D36" i="165"/>
  <c r="D34" i="165"/>
  <c r="D31" i="165"/>
  <c r="D27" i="165"/>
  <c r="D25" i="165"/>
  <c r="D23" i="165"/>
  <c r="D21" i="165"/>
  <c r="D20" i="165"/>
  <c r="D80" i="164"/>
  <c r="D46" i="164"/>
  <c r="D29" i="164"/>
  <c r="D27" i="164"/>
  <c r="D21" i="164"/>
  <c r="D19" i="164"/>
  <c r="D18" i="164"/>
  <c r="D108" i="165" l="1"/>
  <c r="D21" i="167"/>
  <c r="D30" i="164"/>
  <c r="D45" i="166"/>
  <c r="D22" i="164"/>
  <c r="D18" i="166"/>
  <c r="D37" i="167"/>
  <c r="D25" i="166"/>
  <c r="D19" i="167"/>
  <c r="D32" i="167"/>
  <c r="D20" i="164"/>
  <c r="D28" i="164"/>
  <c r="D17" i="167"/>
  <c r="D79" i="167"/>
  <c r="D70" i="168"/>
  <c r="D35" i="165"/>
  <c r="D26" i="165"/>
  <c r="D28" i="165"/>
  <c r="D37" i="165"/>
  <c r="D24" i="165"/>
  <c r="D41" i="165"/>
  <c r="D22" i="165"/>
  <c r="D39" i="165"/>
  <c r="D77" i="165"/>
  <c r="D24" i="167"/>
  <c r="D59" i="163"/>
  <c r="D28" i="163"/>
  <c r="D22" i="163"/>
  <c r="D19" i="163"/>
  <c r="D17" i="163"/>
  <c r="D45" i="162"/>
  <c r="D32" i="162"/>
  <c r="D29" i="162"/>
  <c r="D27" i="162"/>
  <c r="D23" i="162"/>
  <c r="D20" i="162"/>
  <c r="D18" i="162"/>
  <c r="D16" i="162"/>
  <c r="D14" i="162"/>
  <c r="D43" i="161"/>
  <c r="D39" i="161"/>
  <c r="D35" i="161"/>
  <c r="D33" i="161"/>
  <c r="D31" i="161"/>
  <c r="D29" i="161"/>
  <c r="D22" i="161"/>
  <c r="D20" i="161"/>
  <c r="D18" i="161"/>
  <c r="D13" i="161"/>
  <c r="D12" i="161"/>
  <c r="D46" i="162" l="1"/>
  <c r="D47" i="167"/>
  <c r="D109" i="165"/>
  <c r="D60" i="163"/>
  <c r="D80" i="167"/>
  <c r="D23" i="161"/>
  <c r="D19" i="161"/>
  <c r="D32" i="161"/>
  <c r="D34" i="161"/>
  <c r="D42" i="161"/>
  <c r="D21" i="161"/>
  <c r="D36" i="161"/>
  <c r="D17" i="161"/>
  <c r="D30" i="161"/>
  <c r="D26" i="161"/>
  <c r="D59" i="161" l="1"/>
  <c r="D48" i="167"/>
  <c r="D60" i="161"/>
  <c r="D40" i="155" l="1"/>
  <c r="D42" i="155"/>
  <c r="D32" i="155"/>
  <c r="D28" i="155"/>
  <c r="D29" i="155" s="1"/>
  <c r="D26" i="155"/>
  <c r="D27" i="155" s="1"/>
  <c r="D23" i="155"/>
  <c r="D19" i="155"/>
  <c r="D20" i="155" s="1"/>
  <c r="D18" i="155"/>
  <c r="D16" i="155"/>
  <c r="D14" i="155"/>
  <c r="D41" i="154"/>
  <c r="D31" i="154"/>
  <c r="D27" i="154"/>
  <c r="D28" i="154" s="1"/>
  <c r="D25" i="154"/>
  <c r="D26" i="154" s="1"/>
  <c r="D19" i="154"/>
  <c r="D17" i="154"/>
  <c r="D13" i="154"/>
  <c r="D73" i="149"/>
  <c r="D162" i="149"/>
  <c r="D43" i="149"/>
  <c r="D39" i="149"/>
  <c r="D40" i="149" s="1"/>
  <c r="D37" i="149"/>
  <c r="D38" i="149" s="1"/>
  <c r="D35" i="149"/>
  <c r="D36" i="149" s="1"/>
  <c r="D33" i="149"/>
  <c r="D34" i="149" s="1"/>
  <c r="D26" i="149"/>
  <c r="D27" i="149" s="1"/>
  <c r="D24" i="149"/>
  <c r="D25" i="149" s="1"/>
  <c r="D22" i="149"/>
  <c r="D23" i="149" s="1"/>
  <c r="D19" i="149"/>
  <c r="D16" i="149"/>
  <c r="D15" i="149"/>
  <c r="D14" i="149"/>
  <c r="D13" i="149"/>
  <c r="D12" i="149"/>
  <c r="D40" i="154" l="1"/>
  <c r="D39" i="155"/>
  <c r="D15" i="154"/>
  <c r="D43" i="155"/>
  <c r="D43" i="154"/>
  <c r="D22" i="154"/>
  <c r="D30" i="149"/>
  <c r="D21" i="149"/>
  <c r="D44" i="154" l="1"/>
</calcChain>
</file>

<file path=xl/sharedStrings.xml><?xml version="1.0" encoding="utf-8"?>
<sst xmlns="http://schemas.openxmlformats.org/spreadsheetml/2006/main" count="3395" uniqueCount="558">
  <si>
    <t>KOPĀ</t>
  </si>
  <si>
    <t>Būves nosaukums:</t>
  </si>
  <si>
    <t>Objekta nosaukums:</t>
  </si>
  <si>
    <t>Objekta adrese:</t>
  </si>
  <si>
    <t>Pasūtījuma Nr.</t>
  </si>
  <si>
    <t>Nr.p.k.</t>
  </si>
  <si>
    <t>Mērvienība</t>
  </si>
  <si>
    <t>Daudzums</t>
  </si>
  <si>
    <t>Vienības izmaksas</t>
  </si>
  <si>
    <t>Laika norma (c/h)</t>
  </si>
  <si>
    <t>Darbietilpība (c/h)</t>
  </si>
  <si>
    <t>Kopā uz visu apjomu</t>
  </si>
  <si>
    <t>Kopējā darbietilpība, c/st</t>
  </si>
  <si>
    <t>Kods, tāmes Nr.</t>
  </si>
  <si>
    <t>Tai skaitā</t>
  </si>
  <si>
    <t>Kopā</t>
  </si>
  <si>
    <t>PAVISAM KOPĀ</t>
  </si>
  <si>
    <t>Būves adrese:</t>
  </si>
  <si>
    <t>Objekta Nr.</t>
  </si>
  <si>
    <t>Objekta nosaukums</t>
  </si>
  <si>
    <t>kpl.</t>
  </si>
  <si>
    <t>t.sk. darba aizsardzībai</t>
  </si>
  <si>
    <t>PVN 21%</t>
  </si>
  <si>
    <r>
      <t>Objekta izmaksas (</t>
    </r>
    <r>
      <rPr>
        <i/>
        <sz val="10"/>
        <rFont val="Arial"/>
        <family val="2"/>
        <charset val="186"/>
      </rPr>
      <t>euro</t>
    </r>
    <r>
      <rPr>
        <sz val="10"/>
        <rFont val="Arial"/>
        <family val="2"/>
      </rPr>
      <t xml:space="preserve">) </t>
    </r>
  </si>
  <si>
    <r>
      <t xml:space="preserve">Par kopējo summu, </t>
    </r>
    <r>
      <rPr>
        <i/>
        <sz val="11"/>
        <rFont val="Arial"/>
        <family val="2"/>
        <charset val="186"/>
      </rPr>
      <t>euro</t>
    </r>
  </si>
  <si>
    <r>
      <t>Tāmes izmaksas (</t>
    </r>
    <r>
      <rPr>
        <i/>
        <sz val="10"/>
        <rFont val="Arial"/>
        <family val="2"/>
        <charset val="186"/>
      </rPr>
      <t>euro)</t>
    </r>
  </si>
  <si>
    <r>
      <t>Darba alga (</t>
    </r>
    <r>
      <rPr>
        <i/>
        <sz val="10"/>
        <rFont val="Arial"/>
        <family val="2"/>
        <charset val="186"/>
      </rPr>
      <t>euro</t>
    </r>
    <r>
      <rPr>
        <sz val="10"/>
        <rFont val="Arial"/>
        <family val="2"/>
      </rPr>
      <t>)</t>
    </r>
  </si>
  <si>
    <r>
      <t>Mehānismi (</t>
    </r>
    <r>
      <rPr>
        <i/>
        <sz val="10"/>
        <rFont val="Arial"/>
        <family val="2"/>
        <charset val="186"/>
      </rPr>
      <t>euro</t>
    </r>
    <r>
      <rPr>
        <sz val="10"/>
        <rFont val="Arial"/>
        <family val="2"/>
      </rPr>
      <t>)</t>
    </r>
  </si>
  <si>
    <r>
      <t>Tāmes tiešās izmaksas</t>
    </r>
    <r>
      <rPr>
        <i/>
        <sz val="11"/>
        <rFont val="Arial"/>
        <family val="2"/>
        <charset val="186"/>
      </rPr>
      <t xml:space="preserve"> euro</t>
    </r>
    <r>
      <rPr>
        <sz val="11"/>
        <rFont val="Arial"/>
        <family val="2"/>
      </rPr>
      <t xml:space="preserve"> bez PVN</t>
    </r>
  </si>
  <si>
    <t>Darba samaksas likme (euro/h)</t>
  </si>
  <si>
    <t>Darba alga (euro)</t>
  </si>
  <si>
    <t>Mehānismi (euro)</t>
  </si>
  <si>
    <t>Kopā (euro)</t>
  </si>
  <si>
    <t>Summa (euro)</t>
  </si>
  <si>
    <t>BŪVNIECĪBAS KOPTĀME</t>
  </si>
  <si>
    <t xml:space="preserve"> 1-1</t>
  </si>
  <si>
    <t xml:space="preserve"> 1-2</t>
  </si>
  <si>
    <t xml:space="preserve"> 1-3</t>
  </si>
  <si>
    <t xml:space="preserve"> 1-4</t>
  </si>
  <si>
    <t xml:space="preserve"> 1-5</t>
  </si>
  <si>
    <t xml:space="preserve"> 1-6</t>
  </si>
  <si>
    <t>ŪDENSSAIMNIECĪBAS INFRASTRUKTŪRAS ATTĪSTĪBA SALACGRĪVAS PILSĒTĀ</t>
  </si>
  <si>
    <t>PAŠTECES KANALIZĀCIJA UN SPIEDIENA KANALIZĀCIJA ATLANTIJAS IELĀ, KUIVIŽOS</t>
  </si>
  <si>
    <t>PAŠTECES KANALIZĀCIJA MURDU IELĀ, KUIVIŽOS</t>
  </si>
  <si>
    <t>PAŠTECES KANALIZĀCIJA LAIVU IELĀ, KUIVIŽOS</t>
  </si>
  <si>
    <t>0,4kV PĒCUZSKAITES ELEKTROTĪKLI KSS-1</t>
  </si>
  <si>
    <t>0,4kV PĒCUZSKAITES ELEKTROTĪKLI KSS-2</t>
  </si>
  <si>
    <t>0,4kV PĒCUZSKAITES ELEKTROTĪKLI KSS-3</t>
  </si>
  <si>
    <t xml:space="preserve">Zemes darbi projektēto ŪKT tīklu darbu zonā </t>
  </si>
  <si>
    <t>Tranšejas rakšana un aizbēršana kanalizācijas tīklu montāžai (ieskaitot grunts nomaiņu*, transportēšanu uz atbērtni un atpakaļ utt.) Hvid=1,5-2,0 m</t>
  </si>
  <si>
    <t>m</t>
  </si>
  <si>
    <t>Tranšejas rakšana un aizbēršana kanalizācijas tīklu montāžai (ieskaitot grunts nomaiņu*, transportēšanu uz atbērtni un atpakaļ utt.) Hvid=2,0 - 2,5 m</t>
  </si>
  <si>
    <t>Tranšejas rakšana un aizbēršana kanalizācijas tīklu montāžai (ieskaitot grunts nomaiņu*, transportēšanu uz atbērtni un atpakaļ utt.) Hvid=2,5 - 3,0 m</t>
  </si>
  <si>
    <t>Tranšejas rakšana un aizbēršana kanalizācijas tīklu montāžai (ieskaitot grunts nomaiņu*, transportēšanu uz atbērtni un atpakaļ utt.) Hvid=3,0 - 3,5 m</t>
  </si>
  <si>
    <t>Tranšejas rakšana un aizbēršana kanalizācijas tīklu montāžai (ieskaitot grunts nomaiņu*, transportēšanu uz atbērtni un atpakaļ utt.) Hvid=3,5 - 4,0 m</t>
  </si>
  <si>
    <t>Tranšejas rakšana un aizbēršana kanalizācijas spiedvada montāžai (ieskaitot grunts nomaiņu*, transportēšanu uz atbērtni un atpakaļ utt.) Hvid=2,0 m</t>
  </si>
  <si>
    <t>Tranšejas rakšana un aizbēršana kanalizācijas spiedvada montāžai (ieskaitot grunts nomaiņu*, transportēšanu uz atbērtni un atpakaļ utt.) Hvid=3,0 m</t>
  </si>
  <si>
    <t>Kanalizācijas spiedvada izbūve ar beztranšejas metodi</t>
  </si>
  <si>
    <t>Darba bedru rakšanas, aizbēršanas darbi</t>
  </si>
  <si>
    <t>vietas</t>
  </si>
  <si>
    <t xml:space="preserve">Tranšejas sienu nostiprināšana ar metāla vairogiem (divpusēji) pie dziļuma, kas lielāks par 2,0 m. *norādīts tekošais tranšejas garums, pieņemot, ka sienas nostiprinātas abās būvgrāvja pusēs </t>
  </si>
  <si>
    <t>Esošā asfalta seguma noņemšana, (P=2,0m,saskaņā ar rasējumu ŪKT-36 )</t>
  </si>
  <si>
    <r>
      <t>m</t>
    </r>
    <r>
      <rPr>
        <vertAlign val="superscript"/>
        <sz val="10"/>
        <rFont val="Arial"/>
        <family val="2"/>
        <charset val="186"/>
      </rPr>
      <t>2</t>
    </r>
  </si>
  <si>
    <t>Asfalta seguma atjaunošana, (P=2,0m, saskaņā ar rasējumu ŪKT-36 )</t>
  </si>
  <si>
    <t>Esošā grants seguma noņemšana, (P=1,5m, saskaņā ar rasējumu ŪKT-36 )</t>
  </si>
  <si>
    <t>Grants seguma atjaunošana, (P=1,5m, saskaņā ar rasējumu ŪKT-36 )</t>
  </si>
  <si>
    <t>Esošā zāliena seguma noņemšana (P=1,5m, saskaņā ar rasējumu ŪKT-36 )</t>
  </si>
  <si>
    <t>Zāliena seguma atjaunošana, tai skaitā melnzemes uzvešana un izlīdzināšana hvid.=10cm slānī, (P=1,5m, saskaņā ar rasējumu ŪKT-36 )</t>
  </si>
  <si>
    <t>Smilts pamatnes ierīkošana zem cauruļvadiem, h=15 cm</t>
  </si>
  <si>
    <r>
      <t>m</t>
    </r>
    <r>
      <rPr>
        <vertAlign val="superscript"/>
        <sz val="10"/>
        <rFont val="Arial"/>
        <family val="2"/>
        <charset val="186"/>
      </rPr>
      <t>3</t>
    </r>
  </si>
  <si>
    <t>Cauruļvadu smilšu apbērums h=15cm</t>
  </si>
  <si>
    <t>Gruntsūdens līmeņa pazemināšana</t>
  </si>
  <si>
    <t>Māju pievadiem:</t>
  </si>
  <si>
    <t>Tranšejas rakšana un aizbēršana kanalizācijas tīklu montāžai (ieskaitot grunts nomaiņu*, transportēšanu uz atbērtni un atpakaļ utt.) Hvid=1,50-2,0 m</t>
  </si>
  <si>
    <t>Esošā bruģa seguma noņemšana, (P=1,5m, saskaņā ar rasējumu ŪKT-36 )</t>
  </si>
  <si>
    <t>Bruģa seguma atjaunošana, (P=1,5m, saskaņā ar rasējumu ŪKT-36 )</t>
  </si>
  <si>
    <t>Cauruļvadu smilšu apbērums, h=15cm</t>
  </si>
  <si>
    <t xml:space="preserve">Pašteces kanalizācijas montāžas darbi  </t>
  </si>
  <si>
    <t>PP dubultsienu kanalizācijas caurule ar uzmavu un blīvi EN13476, OD200mm, ieguldes klase SN8 (T-8), montāža un ar to saistītie darbi</t>
  </si>
  <si>
    <t>PP dubultsienu kanalizācijas caurule ar uzmavu un blīvi EN13476, OD160mm, ieguldes klase SN8 (T-8), montāža un ar to saistītie darbi</t>
  </si>
  <si>
    <t>Dzelzsbetona skataka komplektā ar dzelzsbetona pārsedzi, 40tn ķeta lūku un vāku, DN1500 mm, H=3,0-3,5m (akas paredzēt no saliekamajiem dzelzsbetona grodiem atbilstoši LVS EN 1917 ar iestrādātiem gumijas blīvgredzeniem. Blīvējums atbilstoši LVS EN681). montāžas darbi</t>
  </si>
  <si>
    <t>Dzelzsbetona skataka komplektā ar dzelzsbetona pārsedzi, 40tn ķeta lūku un vāku, DN1500 mm, H=3,5- 4,0m (akas paredzēt no saliekamajiem dzelzsbetona grodiem atbilstoši LVS EN 1917 ar iestrādātiem gumijas blīvgredzeniem. Blīvējums atbilstoši LVS EN681). montāžas darbi</t>
  </si>
  <si>
    <t xml:space="preserve">Grodu tipa spiediena dzēšanas aka RBS DN625 ar pievadu DN63mm no 100% pirmreizēja PE100 materiāla ar atvērumu MIN 605mm, horizontālo ribojumu, lieta sfēras tipa pamatne ar tangenciālu ievadu un centrisku izvadu DN200, aku vākiem ir jābūt montētiem uz armēta dzelzbetona slodzi kliedējoša atbalsta gredzena no C50/60 markas betona, ķeta vākiem D400 klases. H=1,0-1,50m, Montāžas darbi
</t>
  </si>
  <si>
    <t>PP skataka 560/500 H=1,5-2,0m komplektā ar betona gredzenu,40tn ķeta lūku un vāku, pamatni, īpašumu pievienojumiem, montāža</t>
  </si>
  <si>
    <t>PP skataka 560/500 H=2,0-2,5m komplektā ar betona gredzenu,40tn ķeta lūku un vāku, pamatni, īpašumu pievienojumiem, montāža</t>
  </si>
  <si>
    <t>PP skataka 560/500 H=2,5 - 3,0m komplektā ar betona gredzenu,40tn ķeta lūku un vāku, pamatni, īpašumu pievienojumiem, montāža</t>
  </si>
  <si>
    <t>Māju pieslēgumu pievienojumu vietu precizēšana pirms būvdarbu uzsākšanas.</t>
  </si>
  <si>
    <t>gab.</t>
  </si>
  <si>
    <t>Pieslēgums esošajai sadzīves kanalizācijai</t>
  </si>
  <si>
    <t>Aku vāku apbetonēšana</t>
  </si>
  <si>
    <t>Aizsarguzmava ar smilšu klājumu OD200, montāžas darbi</t>
  </si>
  <si>
    <t>Aizsarguzmava ar smilšu klājumu OD160, montāžas darbi</t>
  </si>
  <si>
    <t>Aizsarguzmava ar smilšu klājumu OD80, montāžas darbi</t>
  </si>
  <si>
    <t>Aizsarguzmava ar smilšu klājumu OD63, montāžas darbi</t>
  </si>
  <si>
    <t>Aizsarguzmava ar smilšu klājumu OD50, montāžas darbi</t>
  </si>
  <si>
    <t>CCTV inspekcija</t>
  </si>
  <si>
    <t>Pašteces kanalizācijas trases nospraušana</t>
  </si>
  <si>
    <t>Šķērsojumi ar esošajām inženierkomunikācijām, atšurfēšana, nepārsniedzot 3m dziļumu, minimālā platība 1m², maksimālais garums 5m</t>
  </si>
  <si>
    <t xml:space="preserve">Esošo elektrokabeļu un sakaru kabeļu aizsardzība to šķērsojumu vietās ar projektēto sadzīves kanalizāciju, ievietojot tos saliekamajās aizsargčaulās OD110, L=3m  </t>
  </si>
  <si>
    <t xml:space="preserve">Spiediena kanalizācijas montāžas darbi  </t>
  </si>
  <si>
    <t>Caurule SDR17 PE100-RC OD50  PN10;  (izbūvei ar beztranšejas metodi)</t>
  </si>
  <si>
    <t>Caurule SDR17 PE100-RC OD75  PN10;  (izbūvei ar beztranšejas metodi)</t>
  </si>
  <si>
    <t>Caurule SDR17 PE100 OD75  PN10; montāža un ar to saistītie darbi</t>
  </si>
  <si>
    <t>Caurule SDR17 PE100 OD63  PN10; montāža un ar to saistītie darbi</t>
  </si>
  <si>
    <t>Kanalizācijas sūkņu stacijas KSS-2 izbūve un montāža, sūkņu uzstādīšana un ieregulēšana atbilstoši projekta un ražotāja sniegtajai dokumentācijai GPR Ø1000; H=4,77 m</t>
  </si>
  <si>
    <t>Kanalizācijas sūkņu stacijas KSS-3 izbūve un montāža, sūkņu uzstādīšana un ieregulēšana atbilstoši projekta un ražotāja sniegtajai dokumentācijai GPR Ø1000; H=3,89 m</t>
  </si>
  <si>
    <t>Spiedvada hidrauliskā pārbaude</t>
  </si>
  <si>
    <t>Spiediena kanalizācijas trases nospraušana</t>
  </si>
  <si>
    <t>Betona balsti un atbalsta bloki 0,1m³, montāža</t>
  </si>
  <si>
    <t>PE gala noslēgs caurulei OD160</t>
  </si>
  <si>
    <t>Betona balsti B20 veidgabalu stiprināšanai V=0,1m3*</t>
  </si>
  <si>
    <t>gb.</t>
  </si>
  <si>
    <t xml:space="preserve">Veidgabali pārkrituma izveidei </t>
  </si>
  <si>
    <t>Krītcaurule ar uzmavu OD160</t>
  </si>
  <si>
    <t>Krītcaurule ar uzmavu OD200</t>
  </si>
  <si>
    <t>Nerūsējoši stiprinājumi pie akas sienas</t>
  </si>
  <si>
    <t>KSS pamata plātnes izbūve KSS-1, t.sk.:</t>
  </si>
  <si>
    <t>Stiegrojums ∅12 B500B</t>
  </si>
  <si>
    <t>kg</t>
  </si>
  <si>
    <t>Pamatu plātnes betonēšana, betons C25/30, XC2</t>
  </si>
  <si>
    <t xml:space="preserve">Sagataves kārtas betonēšana, betons C8/10 </t>
  </si>
  <si>
    <t>Ķīmiskie enkuri HIT-HY 200MAX+HIT-V-R-M16</t>
  </si>
  <si>
    <t>KSS pamata plātnes izbūve KSS-2, t.sk.:</t>
  </si>
  <si>
    <r>
      <t>m</t>
    </r>
    <r>
      <rPr>
        <vertAlign val="superscript"/>
        <sz val="10"/>
        <rFont val="Arial"/>
        <family val="2"/>
        <charset val="204"/>
      </rPr>
      <t>2</t>
    </r>
  </si>
  <si>
    <r>
      <t>m</t>
    </r>
    <r>
      <rPr>
        <vertAlign val="superscript"/>
        <sz val="10"/>
        <rFont val="Arial"/>
        <family val="2"/>
        <charset val="204"/>
      </rPr>
      <t>3</t>
    </r>
  </si>
  <si>
    <r>
      <t>Līkums 45</t>
    </r>
    <r>
      <rPr>
        <vertAlign val="superscript"/>
        <sz val="10"/>
        <rFont val="Arial"/>
        <family val="2"/>
        <charset val="204"/>
      </rPr>
      <t xml:space="preserve">o </t>
    </r>
    <r>
      <rPr>
        <sz val="10"/>
        <rFont val="Arial"/>
        <family val="2"/>
        <charset val="204"/>
      </rPr>
      <t>ar uzmavām caurulei OD160</t>
    </r>
  </si>
  <si>
    <r>
      <t>Līkums 45</t>
    </r>
    <r>
      <rPr>
        <vertAlign val="superscript"/>
        <sz val="10"/>
        <rFont val="Arial"/>
        <family val="2"/>
        <charset val="204"/>
      </rPr>
      <t xml:space="preserve">o </t>
    </r>
    <r>
      <rPr>
        <sz val="10"/>
        <rFont val="Arial"/>
        <family val="2"/>
        <charset val="204"/>
      </rPr>
      <t>ar uzmavām caurulei OD200</t>
    </r>
  </si>
  <si>
    <r>
      <t>EM PE līkums 45</t>
    </r>
    <r>
      <rPr>
        <vertAlign val="superscript"/>
        <sz val="10"/>
        <rFont val="Arial"/>
        <family val="2"/>
        <charset val="204"/>
      </rPr>
      <t>0</t>
    </r>
    <r>
      <rPr>
        <sz val="10"/>
        <rFont val="Arial"/>
        <family val="2"/>
        <charset val="204"/>
      </rPr>
      <t xml:space="preserve"> caurulei OD75</t>
    </r>
  </si>
  <si>
    <r>
      <t>EM PE līkums 45</t>
    </r>
    <r>
      <rPr>
        <vertAlign val="superscript"/>
        <sz val="10"/>
        <rFont val="Arial"/>
        <family val="2"/>
        <charset val="204"/>
      </rPr>
      <t>0</t>
    </r>
    <r>
      <rPr>
        <sz val="10"/>
        <rFont val="Arial"/>
        <family val="2"/>
        <charset val="204"/>
      </rPr>
      <t xml:space="preserve"> caurulei OD63</t>
    </r>
  </si>
  <si>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</si>
  <si>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</si>
  <si>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</si>
  <si>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</si>
  <si>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</si>
  <si>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</si>
  <si>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</si>
  <si>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</si>
  <si>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</si>
  <si>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1.10</t>
  </si>
  <si>
    <t xml:space="preserve"> 1.11</t>
  </si>
  <si>
    <t xml:space="preserve"> 1.12</t>
  </si>
  <si>
    <t xml:space="preserve"> 1.13</t>
  </si>
  <si>
    <t xml:space="preserve"> 1.14</t>
  </si>
  <si>
    <t xml:space="preserve"> 1.15</t>
  </si>
  <si>
    <t xml:space="preserve"> 1.16</t>
  </si>
  <si>
    <t xml:space="preserve"> 1.17</t>
  </si>
  <si>
    <t xml:space="preserve"> 1.18</t>
  </si>
  <si>
    <t xml:space="preserve"> 1.19</t>
  </si>
  <si>
    <t xml:space="preserve"> 1.20</t>
  </si>
  <si>
    <t xml:space="preserve"> 1.21</t>
  </si>
  <si>
    <t xml:space="preserve"> 1.22</t>
  </si>
  <si>
    <t xml:space="preserve"> 1.23</t>
  </si>
  <si>
    <t xml:space="preserve"> 1.24</t>
  </si>
  <si>
    <t xml:space="preserve"> 1.25</t>
  </si>
  <si>
    <t xml:space="preserve"> 1.26</t>
  </si>
  <si>
    <t xml:space="preserve"> 1.27</t>
  </si>
  <si>
    <t xml:space="preserve"> 1.28</t>
  </si>
  <si>
    <t xml:space="preserve"> 1.29</t>
  </si>
  <si>
    <t xml:space="preserve"> 1.30</t>
  </si>
  <si>
    <t xml:space="preserve"> 1.31</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</si>
  <si>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</si>
  <si>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</si>
  <si>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</si>
  <si>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</si>
  <si>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</si>
  <si>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</si>
  <si>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</si>
  <si>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</si>
  <si>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</si>
  <si>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2.10</t>
  </si>
  <si>
    <t xml:space="preserve"> 2.11</t>
  </si>
  <si>
    <t xml:space="preserve"> 2.12</t>
  </si>
  <si>
    <t xml:space="preserve"> 2.13</t>
  </si>
  <si>
    <t xml:space="preserve"> 2.14</t>
  </si>
  <si>
    <t xml:space="preserve"> 2.15</t>
  </si>
  <si>
    <t xml:space="preserve"> 2.16</t>
  </si>
  <si>
    <t xml:space="preserve"> 2.17</t>
  </si>
  <si>
    <t xml:space="preserve"> 2.18</t>
  </si>
  <si>
    <t xml:space="preserve"> 2.19</t>
  </si>
  <si>
    <t xml:space="preserve"> 2.20</t>
  </si>
  <si>
    <t xml:space="preserve"> 2.20.1</t>
  </si>
  <si>
    <t xml:space="preserve"> 2.20.2</t>
  </si>
  <si>
    <t xml:space="preserve"> 2.20.3</t>
  </si>
  <si>
    <t xml:space="preserve"> 2.20.4</t>
  </si>
  <si>
    <t xml:space="preserve"> 2.20.5</t>
  </si>
  <si>
    <t xml:space="preserve"> 2.20.6</t>
  </si>
  <si>
    <t xml:space="preserve"> 2.20.7</t>
  </si>
  <si>
    <t xml:space="preserve"> 2.21</t>
  </si>
  <si>
    <t xml:space="preserve"> 2.22</t>
  </si>
  <si>
    <t xml:space="preserve"> 2.23</t>
  </si>
  <si>
    <t xml:space="preserve"> 2.24</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</si>
  <si>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</si>
  <si>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</si>
  <si>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</si>
  <si>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</si>
  <si>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</si>
  <si>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</si>
  <si>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</si>
  <si>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</si>
  <si>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</si>
  <si>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3.10</t>
  </si>
  <si>
    <t xml:space="preserve"> 3.10.1</t>
  </si>
  <si>
    <t xml:space="preserve"> 3.10.2</t>
  </si>
  <si>
    <t xml:space="preserve"> 3.10.3</t>
  </si>
  <si>
    <t xml:space="preserve"> 3.10.4</t>
  </si>
  <si>
    <t xml:space="preserve"> 3.11</t>
  </si>
  <si>
    <t xml:space="preserve"> 3.11.1</t>
  </si>
  <si>
    <t xml:space="preserve"> 3.11.2</t>
  </si>
  <si>
    <t xml:space="preserve"> 3.11.3</t>
  </si>
  <si>
    <t xml:space="preserve"> 3.11.4</t>
  </si>
  <si>
    <t xml:space="preserve"> 3.12.1</t>
  </si>
  <si>
    <t xml:space="preserve"> 3.12</t>
  </si>
  <si>
    <t xml:space="preserve"> 3.12.2</t>
  </si>
  <si>
    <t xml:space="preserve"> 3.12.3</t>
  </si>
  <si>
    <t xml:space="preserve"> 3.12.4</t>
  </si>
  <si>
    <t xml:space="preserve"> 3.13</t>
  </si>
  <si>
    <t xml:space="preserve"> 3.14</t>
  </si>
  <si>
    <t xml:space="preserve"> 3.15</t>
  </si>
  <si>
    <t xml:space="preserve"> 3.16</t>
  </si>
  <si>
    <t xml:space="preserve"> 3.17</t>
  </si>
  <si>
    <t>Tranšejas rakšana un aizbēršana kanalizācijas tīklu montāžai (ieskaitot grunts nomaiņu*, transportēšanu uz atbērtni un atpakaļ utt.) Hvid=2,0 - 3,0 m</t>
  </si>
  <si>
    <t>Esošā grants seguma noņemšana, (P=1,5m, saskaņā ar rasējumu ŪKT-32 )</t>
  </si>
  <si>
    <t>Grants seguma atjaunošana, (P=1,5m, saskaņā ar rasējumu ŪKT-32 )</t>
  </si>
  <si>
    <t>Esošā zāliena seguma noņemšana (P=1,5m, saskaņā ar rasējumu ŪKT-32 )</t>
  </si>
  <si>
    <t>Zāliena seguma atjaunošana, tai skaitā melnzemes uzvešana un izlīdzināšana hvid.=10cm slānī, (P=1,5m, saskaņā ar rasējumu ŪKT-32 )</t>
  </si>
  <si>
    <t>Tranšeja - bedre kabeļa vai citu apakšzemes komunikāciju apsekošanai (šurfēšana)</t>
  </si>
  <si>
    <t>Tranšejas rakšana un aizbēršana viena līdz divu kabeļu (caurules) gūldīšanai 1m dziļumā</t>
  </si>
  <si>
    <t>Kabeļu aizsargcaurules d=līdz 110 mm ieguldīšana gatavā tranšejā</t>
  </si>
  <si>
    <t>ZS kabeļa līdz 35 mm2 ieguldīšana gatavā tranšejā</t>
  </si>
  <si>
    <t>ZS kabeļa līdz 35 mm2 ievēršana caurulē</t>
  </si>
  <si>
    <t>ZS kabeļa līdz 35 mm2 montāža sadalnēs</t>
  </si>
  <si>
    <t>ZS plastmasas izolācijas kabeļa līdz 35 mm2 gala apdare ar pievienošanu</t>
  </si>
  <si>
    <t xml:space="preserve">KSS vadības sadalnes montāža </t>
  </si>
  <si>
    <t>KSS sadalnes zemējuma montāža</t>
  </si>
  <si>
    <t>Grants seguma brauktuves ieklāšana, iekļaujot grants izmaksas</t>
  </si>
  <si>
    <t>Teritorijas labiekārtošana (zālāja atjaunošana), iekļaujot materiālu izmaksas</t>
  </si>
  <si>
    <t>Lielformāta plātnes segumu demontāža un atjaunošana</t>
  </si>
  <si>
    <t>Kabelis AXMK 4x16 (104m x 1,05)</t>
  </si>
  <si>
    <t>2</t>
  </si>
  <si>
    <t>Kabelis AYKY 4x10 (109m x 1,05)</t>
  </si>
  <si>
    <t>Kabeļa gala apdare SEH4 35-15 CELLPACK</t>
  </si>
  <si>
    <t>Brīdinājuma lenta "uzmanību kabelis"</t>
  </si>
  <si>
    <t>KSS vadības sadalnes zemējuma kontūrs</t>
  </si>
  <si>
    <t>Zemējuma pievads sadalnei</t>
  </si>
  <si>
    <t>KSS vadības sadalne ar pamatni un komplektējošām iekārtām (atbilstoši KSS specifikācijai)</t>
  </si>
  <si>
    <t>Gofrēta caurule EVOCAB HARD D110; 750N, EVOPIPES</t>
  </si>
  <si>
    <t>Gofrēta caurule EVOCAB HARD D50; 750N, EVOPIPES</t>
  </si>
  <si>
    <t>Gofrēta caurule EVOCAB FLEX D50; 450N, EVOPIPES</t>
  </si>
  <si>
    <t>Piederības uzlīme sadalnei</t>
  </si>
  <si>
    <t>Brīdinājuma zīme "Bīstami elektrība"</t>
  </si>
  <si>
    <t>Palīgmateriāli (skavas, savilces, skrūves u.c.)</t>
  </si>
  <si>
    <t>Montāžas darbi</t>
  </si>
  <si>
    <t>Materiāli</t>
  </si>
  <si>
    <t>Trejgabals ar uzmavām OD160/160</t>
  </si>
  <si>
    <t>SPECIALIZĒTIE DARBI- ĀRĒJIE TĪKLI, SISTĒMAS. KUIVIŽI</t>
  </si>
  <si>
    <t>SPECIALIZĒTIE DARBI- ĀRĒJIE TĪKLI, SISTĒMAS. SALACGRĪVA</t>
  </si>
  <si>
    <t xml:space="preserve"> 2-1</t>
  </si>
  <si>
    <t xml:space="preserve"> 2-2</t>
  </si>
  <si>
    <t xml:space="preserve"> 2-3</t>
  </si>
  <si>
    <t xml:space="preserve"> 2-4</t>
  </si>
  <si>
    <t xml:space="preserve"> 2-5</t>
  </si>
  <si>
    <t xml:space="preserve"> 2-6</t>
  </si>
  <si>
    <t xml:space="preserve">Kanalizācijas sūkņu stacijas KSS-1 izbūve un montāža, sūkņu uzstādīšana un ieregulēšana atbilstoši projekta un ražotāja sniegtajai dokumentācijai GPR Ø1000; H=5,00 m, </t>
  </si>
  <si>
    <t xml:space="preserve"> 3.7.1</t>
  </si>
  <si>
    <t>HDPE sūknētavas tvertne DN1000 H=5300mm</t>
  </si>
  <si>
    <t>Iegremdējamais notekūdeņu sūknis Flyght CP 3045 HT 3~252 Q=1,65l/s, H=7,94 (vai analogs)</t>
  </si>
  <si>
    <t>Atloku pretvārsts DN50</t>
  </si>
  <si>
    <t>Atloku aizbīdnis DN50</t>
  </si>
  <si>
    <t>HDPE trejgabals ar kontaktmetināmiem veidgbaliem OD63/50</t>
  </si>
  <si>
    <t>Stiklašķiedras kompozīta kāpnes ar PE stiprinājumiem</t>
  </si>
  <si>
    <t>Sūkņu atbalsta pēda DN50</t>
  </si>
  <si>
    <t>Ventilācijas izvads</t>
  </si>
  <si>
    <t>Kabeļa ievads</t>
  </si>
  <si>
    <t>Alumīnija vāks kopā ar armētu apkalpes lūku</t>
  </si>
  <si>
    <t>HDPE stāvvads ar kontaktmetināmiem veidgabaliem OD63/50</t>
  </si>
  <si>
    <t>AISI 304 ķēdes sūkņa izcelšanai</t>
  </si>
  <si>
    <t>AISI 304 sūkņa vadulas</t>
  </si>
  <si>
    <t>HDPE ieplūde sūknētavā D200</t>
  </si>
  <si>
    <t>Līmeņa pludiņi</t>
  </si>
  <si>
    <t>Sūknētavas enkurošanas gredzens</t>
  </si>
  <si>
    <t>Pacelšanas cilpas</t>
  </si>
  <si>
    <t>AISI 304 grozs ar vadulām</t>
  </si>
  <si>
    <t>Ķīļveida aizbīdnis DN200</t>
  </si>
  <si>
    <t>Sūkņa vadības automātikas skapis</t>
  </si>
  <si>
    <t xml:space="preserve"> 3.7.2</t>
  </si>
  <si>
    <t xml:space="preserve"> 3.7.3</t>
  </si>
  <si>
    <t xml:space="preserve"> 3.7.4</t>
  </si>
  <si>
    <t xml:space="preserve"> 3.7.5</t>
  </si>
  <si>
    <t xml:space="preserve"> 3.7.6</t>
  </si>
  <si>
    <t xml:space="preserve"> 3.7.7</t>
  </si>
  <si>
    <t xml:space="preserve"> 3.7.8</t>
  </si>
  <si>
    <t xml:space="preserve"> 3.7.9</t>
  </si>
  <si>
    <t xml:space="preserve"> 3.7.10</t>
  </si>
  <si>
    <t xml:space="preserve"> 3.7.11</t>
  </si>
  <si>
    <t xml:space="preserve"> 3.7.12</t>
  </si>
  <si>
    <t xml:space="preserve"> 3.7.13</t>
  </si>
  <si>
    <t xml:space="preserve"> 3.7.14</t>
  </si>
  <si>
    <t xml:space="preserve"> 3.7.15</t>
  </si>
  <si>
    <t xml:space="preserve"> 3.7.16</t>
  </si>
  <si>
    <t xml:space="preserve"> 3.7.17</t>
  </si>
  <si>
    <t xml:space="preserve"> 3.7.18</t>
  </si>
  <si>
    <t xml:space="preserve"> 3.7.19</t>
  </si>
  <si>
    <t xml:space="preserve"> 3.7.20</t>
  </si>
  <si>
    <t xml:space="preserve"> 3.8.1</t>
  </si>
  <si>
    <t xml:space="preserve"> 3.8.2</t>
  </si>
  <si>
    <t xml:space="preserve"> 3.8.3</t>
  </si>
  <si>
    <t xml:space="preserve"> 3.8.4</t>
  </si>
  <si>
    <t xml:space="preserve"> 3.8.5</t>
  </si>
  <si>
    <t xml:space="preserve"> 3.8.6</t>
  </si>
  <si>
    <t xml:space="preserve"> 3.8.7</t>
  </si>
  <si>
    <t xml:space="preserve"> 3.8.8</t>
  </si>
  <si>
    <t xml:space="preserve"> 3.8.9</t>
  </si>
  <si>
    <t xml:space="preserve"> 3.8.10</t>
  </si>
  <si>
    <t xml:space="preserve"> 3.8.11</t>
  </si>
  <si>
    <t xml:space="preserve"> 3.8.12</t>
  </si>
  <si>
    <t xml:space="preserve"> 3.8.13</t>
  </si>
  <si>
    <t xml:space="preserve"> 3.8.14</t>
  </si>
  <si>
    <t xml:space="preserve"> 3.8.15</t>
  </si>
  <si>
    <t xml:space="preserve"> 3.8.16</t>
  </si>
  <si>
    <t xml:space="preserve"> 3.8.17</t>
  </si>
  <si>
    <t xml:space="preserve"> 3.8.18</t>
  </si>
  <si>
    <t xml:space="preserve"> 3.8.19</t>
  </si>
  <si>
    <t xml:space="preserve"> 3.8.20</t>
  </si>
  <si>
    <t>HDPE sūknētavas tvertne DN1000 H=5100mm</t>
  </si>
  <si>
    <t>Iegremdējamais notekūdeņu sūknis Flyght CP 3045 HT 3~252 Q=2,42l/s, H=7,27 (vai analogs)</t>
  </si>
  <si>
    <t xml:space="preserve"> 3.9.1</t>
  </si>
  <si>
    <t xml:space="preserve"> 3.9.2</t>
  </si>
  <si>
    <t xml:space="preserve"> 3.9.3</t>
  </si>
  <si>
    <t xml:space="preserve"> 3.9.4</t>
  </si>
  <si>
    <t xml:space="preserve"> 3.9.5</t>
  </si>
  <si>
    <t xml:space="preserve"> 3.9.6</t>
  </si>
  <si>
    <t xml:space="preserve"> 3.9.7</t>
  </si>
  <si>
    <t xml:space="preserve"> 3.9.8</t>
  </si>
  <si>
    <t xml:space="preserve"> 3.9.9</t>
  </si>
  <si>
    <t xml:space="preserve"> 3.9.10</t>
  </si>
  <si>
    <t xml:space="preserve"> 3.9.11</t>
  </si>
  <si>
    <t xml:space="preserve"> 3.9.12</t>
  </si>
  <si>
    <t xml:space="preserve"> 3.9.13</t>
  </si>
  <si>
    <t xml:space="preserve"> 3.9.14</t>
  </si>
  <si>
    <t xml:space="preserve"> 3.9.15</t>
  </si>
  <si>
    <t xml:space="preserve"> 3.9.16</t>
  </si>
  <si>
    <t xml:space="preserve"> 3.9.17</t>
  </si>
  <si>
    <t xml:space="preserve"> 3.9.18</t>
  </si>
  <si>
    <t xml:space="preserve"> 3.9.19</t>
  </si>
  <si>
    <t xml:space="preserve"> 3.9.20</t>
  </si>
  <si>
    <t>HDPE sūknētavas tvertne DN1000 H=4300mm</t>
  </si>
  <si>
    <t>Iegremdējamais notekūdeņu sūknis Flyght CP 3045 HT 3~250 Q=3,45l/s, H=10,8 (vai analogs)</t>
  </si>
  <si>
    <t>PAŠTECES KANALIZĀCIJA ROBEŽU IELAS RAJONĀ, SALACGRĪVĀ</t>
  </si>
  <si>
    <t>Tranšejas rakšana un aizbēršana kanalizācijas tīklu montāžai (ieskaitot grunts nomaiņu*, transportēšanu uz atbērtni un atpakaļ utt.) Hvid=2,5-3,0 m</t>
  </si>
  <si>
    <t>Kanalizācijas tīklu izbūve ar beztranšejas metodi</t>
  </si>
  <si>
    <t>Esošā asfalta seguma noņemšana, (P=2,0m,saskaņā ar rasējumu ŪKT-32 )</t>
  </si>
  <si>
    <t>Tranšejas rakšana un aizbēršana kanalizācijas tīklu montāžai (ieskaitot grunts nomaiņu*, transportēšanu uz atbērtni un atpakaļ utt.) Hvid=1,50 m</t>
  </si>
  <si>
    <t>Caurule SDR17 PE100-RC OD225  PN10; (izbūvei ar beztranšejas metodi)</t>
  </si>
  <si>
    <t>Keramikas kanalizācijas caurule  EN 295, DN200mm (OD242), montāža un ar to saistītie darbi</t>
  </si>
  <si>
    <t>Dzelzsbetona skataka komplektā ar dzelzsbetona pārsedzi, 40tn ķeta lūku un vāku, DN1000 mm, H=2,0-2,5m (akas paredzēt no saliekamajiem dzelzsbetona grodiem atbilstoši LVS EN 1917 ar iestrādātiem gumijas blīvgredzeniem. Blīvējums atbilstoši LVS EN681). montāžas darbi</t>
  </si>
  <si>
    <t>kompl</t>
  </si>
  <si>
    <t>PP skataka 560/500 H=2,5-3,0m komplektā ar betona gredzenu,40tn ķeta lūku un vāku, pamatni, īpašumu pievienojumiem, montāža</t>
  </si>
  <si>
    <t>Aizsarguzmava ar smilšu klājumu OD242, montāžas darbi</t>
  </si>
  <si>
    <r>
      <t>Līkums 45</t>
    </r>
    <r>
      <rPr>
        <vertAlign val="superscript"/>
        <sz val="10"/>
        <rFont val="Arial"/>
        <family val="2"/>
        <charset val="186"/>
      </rPr>
      <t xml:space="preserve">o </t>
    </r>
    <r>
      <rPr>
        <sz val="10"/>
        <rFont val="Arial"/>
        <family val="2"/>
        <charset val="186"/>
      </rPr>
      <t>ar uzmavām caurulei OD200</t>
    </r>
  </si>
  <si>
    <t>Trejgabals ar uzmavām OD200/200</t>
  </si>
  <si>
    <t xml:space="preserve"> 2.9.1</t>
  </si>
  <si>
    <t xml:space="preserve"> 2.9.2</t>
  </si>
  <si>
    <t xml:space="preserve"> 2.9.3</t>
  </si>
  <si>
    <t xml:space="preserve"> 2.9.4</t>
  </si>
  <si>
    <t>PAŠTECES KANALIZĀCIJA PRIEŽU IELAS RAJONĀ, SALACGRĪVĀ</t>
  </si>
  <si>
    <t>Ultra aizsarguzmava ar smilšu klājumu OD200 pie dz.bet. aku grodiem</t>
  </si>
  <si>
    <t>PAŠTECES KANALIZĀCIJA UN SPIEDIENA KANALIZĀCIJA VALMIERAS IELĀ, SALACGRĪVĀ</t>
  </si>
  <si>
    <t>Tranšejas rakšana un aizbēršana kanalizācijas spiedvada tīklu montāžai (ieskaitot grunts nomaiņu*, transportēšanu uz atbērtni un atpakaļ utt.) Hvid=1,0-2,0 m</t>
  </si>
  <si>
    <t>Tranšejas rakšana un aizbēršana kanalizācijas tīklu montāžai (ieskaitot grunts nomaiņu*, transportēšanu uz atbērtni un atpakaļ utt.) Hvid=1,0-2,0 m</t>
  </si>
  <si>
    <t>Zāliena seguma atjaunošana, tai skaitā melnzemes uzvešana un izlīdzināšana hvid.=10cm slānī, (P=1,5m, saskaņā ar rasējumu ŪKT-v )</t>
  </si>
  <si>
    <t xml:space="preserve">Spiediena kanalizācijas montāžas darbi </t>
  </si>
  <si>
    <t>Caurule SDR17 PE100-RC OD63  PN10;  (izbūvei ar beztranšejas metodi)</t>
  </si>
  <si>
    <t>PAŠTECES KANALIZĀCIJA UN SPIEDIENA KANALIZĀCIJA ZIEDU IELĀ, SALACGRĪVĀ</t>
  </si>
  <si>
    <t>Tranšejas rakšana un aizbēršana kanalizācijas spiedvada montāžai (ieskaitot grunts nomaiņu*, transportēšanu uz atbērtni un atpakaļ utt.) Hvid=1,5-2,0 m</t>
  </si>
  <si>
    <t>Tranšejas rakšana un aizbēršana kanalizācijas tīklu montāžai (ieskaitot grunts nomaiņu*, transportēšanu uz atbērtni un atpakaļ utt.) Hvid=1,0-1,5 m</t>
  </si>
  <si>
    <t>Caurule SDR17 PE100 OD50  PN10; H÷2.0m; montāža un ar to saistītie darbi</t>
  </si>
  <si>
    <t>PAŠTECES KANALIZĀCIJA UN SPIEDIENA KANALIZĀCIJA MELDRU IELAS RAJONĀ, SALACGRĪVĀ</t>
  </si>
  <si>
    <t>Tranšejas rakšana un aizbēršana kanalizācijas tīklu montāžai (ieskaitot grunts nomaiņu*, transportēšanu uz atbērtni un atpakaļ utt.) Hvid=0,5-1,0 m</t>
  </si>
  <si>
    <t>Esošā bruģa seguma noņemšana (P=1,5m, saskaņā ar rasējumu ŪKT-36 )</t>
  </si>
  <si>
    <t>PP dubultsienu kanalizācijas caurule ar uzmavu un blīvi EN13476, OD250mm, ieguldes klase SN8 (T-8), montāža un ar to saistītie darbi</t>
  </si>
  <si>
    <t>Siltinājums PPOD200 caurulei, montāža</t>
  </si>
  <si>
    <t>Siltinājums PPOD160 caurulei, montāža</t>
  </si>
  <si>
    <t>Dzelzsbetona skataka komplektā ar dzelzsbetona pārsedzi, 40tn ķeta lūku un vāku, DN1500 mm, H=3,5-4,0m (akas paredzēt no saliekamajiem dzelzsbetona grodiem atbilstoši LVS EN 1917 ar iestrādātiem gumijas blīvgredzeniem. Blīvējums atbilstoši LVS EN681). montāžas darbi</t>
  </si>
  <si>
    <t>PP skataka 560/500 H=0,5-1,0m komplektā ar betona gredzenu,40tn ķeta lūku un vāku, pamatni, īpašumu pievienojumiem, montāža</t>
  </si>
  <si>
    <t>PP skataka 560/500 H=1,0-1,5 m komplektā ar betona gredzenu,40tn ķeta lūku un vāku, pamatni, īpašumu pievienojumiem, montāža</t>
  </si>
  <si>
    <t>PP skataka 560/500 H=2,0-2,5 m komplektā ar betona gredzenu,40tn ķeta lūku un vāku, pamatni, īpašumu pievienojumiem, montāža</t>
  </si>
  <si>
    <t>Aizsarguzmava ar smilšu klājumu OD250, montāžas darbi</t>
  </si>
  <si>
    <t>Aizsarguzmava ar smilšu klājumu OD75, montāžas darbi</t>
  </si>
  <si>
    <t>Caurule SDR17 PE100 OD75  PN10; H÷2.0m; montāža un ar to saistītie darbi</t>
  </si>
  <si>
    <t>Trejgb.als ar uzmavām OD160/160</t>
  </si>
  <si>
    <r>
      <t>Līkums 45</t>
    </r>
    <r>
      <rPr>
        <vertAlign val="superscript"/>
        <sz val="10"/>
        <rFont val="Arial"/>
        <family val="2"/>
        <charset val="186"/>
      </rPr>
      <t xml:space="preserve">o </t>
    </r>
    <r>
      <rPr>
        <sz val="10"/>
        <rFont val="Arial"/>
        <family val="2"/>
        <charset val="186"/>
      </rPr>
      <t>ar uzmavām caurulei OD160</t>
    </r>
  </si>
  <si>
    <t xml:space="preserve"> 1.32</t>
  </si>
  <si>
    <t>PAŠTECES KANALIZĀCIJA LEJAS IELAS RAJONĀ, SALACGRĪVĀ</t>
  </si>
  <si>
    <t>PAŠTECES KANALIZĀCIJA UN SPIEDIENA KANALIZĀCIJA VIĻŅU IELĀ, SALACGRĪVĀ</t>
  </si>
  <si>
    <t xml:space="preserve"> 2-7</t>
  </si>
  <si>
    <t>Kanalizācijas speidvada izbūve ar beztranšejas metodi</t>
  </si>
  <si>
    <t>Esošā škembu seguma noņemšana, (P=1,5m, saskaņā ar rasējumu ŪKT-36 )</t>
  </si>
  <si>
    <t>Šķembu seguma atjaunošana, (P=1,5m, saskaņā ar rasējumu ŪKT-36 )</t>
  </si>
  <si>
    <t>PP skataka 560/500 H=1,0-1,5m komplektā ar betona gredzenu,40tn ķeta lūku un vāku, pamatni, īpašumu pievienojumiem, montāža</t>
  </si>
  <si>
    <t>PAŠTECES KANALIZĀCIJA UN SPIEDIENA KANALIZĀCIJA SPORTA IELĀ, SALACGRĪVĀ</t>
  </si>
  <si>
    <t xml:space="preserve"> 2-8</t>
  </si>
  <si>
    <t>Tranšejas rakšana un aizbēršana kanalizācijas tīklu montāžai (ieskaitot grunts nomaiņu*, transportēšanu uz atbērtni un atpakaļ utt.) Hvid=3,5-4,0 m</t>
  </si>
  <si>
    <t>Esošā asfalta seguma noņemšana visā ielas platumā</t>
  </si>
  <si>
    <t>Asfalta seguma atjaunošana visā ielas platumā (saskaņā ar rasējumu ŪKT-36 )</t>
  </si>
  <si>
    <t>Caurule SDR17 PE100-RC OD90  PN10;  (izbūvei ar beztranšejas metodi)</t>
  </si>
  <si>
    <t>Caurule SDR17 PE100 OD90  PN10; montāža un ar to saistītie darbi</t>
  </si>
  <si>
    <t>Dzelzsbetona skataka komplektā ar dzelzsbetona pārsedzi, 40tn ķeta lūku un vāku, DN1000 mm, H=1,5-2,0 m (akas paredzēt no saliekamajiem dzelzsbetona grodiem atbilstoši LVS EN 1917 ar iestrādātiem gumijas blīvgredzeniem. Blīvējums atbilstoši LVS EN681). montāžas darbi</t>
  </si>
  <si>
    <t>Aizsarguzmava ar smilšu klājumu OD90, montāžas darbi</t>
  </si>
  <si>
    <t>Pieslēgums esošajam sadzīves kanalizācijas spiedvadam</t>
  </si>
  <si>
    <r>
      <t>EM PE līkums 45</t>
    </r>
    <r>
      <rPr>
        <vertAlign val="superscript"/>
        <sz val="10"/>
        <rFont val="Arial"/>
        <family val="2"/>
      </rPr>
      <t>0</t>
    </r>
    <r>
      <rPr>
        <sz val="10"/>
        <rFont val="Arial"/>
        <family val="2"/>
      </rPr>
      <t xml:space="preserve"> caurulei OD90</t>
    </r>
  </si>
  <si>
    <r>
      <t>EM PE līkums 19</t>
    </r>
    <r>
      <rPr>
        <vertAlign val="superscript"/>
        <sz val="10"/>
        <rFont val="Arial"/>
        <family val="2"/>
      </rPr>
      <t>0</t>
    </r>
    <r>
      <rPr>
        <sz val="10"/>
        <rFont val="Arial"/>
        <family val="2"/>
      </rPr>
      <t xml:space="preserve"> caurulei OD90</t>
    </r>
  </si>
  <si>
    <t>Atloku adapteris DN80</t>
  </si>
  <si>
    <t>Atloku adapteris DN50</t>
  </si>
  <si>
    <t>Atloku diametru pāreja DN80/50</t>
  </si>
  <si>
    <t>Universālā dubultuzmava OD50/d50</t>
  </si>
  <si>
    <t xml:space="preserve"> 3.18</t>
  </si>
  <si>
    <t xml:space="preserve"> 3.19</t>
  </si>
  <si>
    <t xml:space="preserve"> 3.20</t>
  </si>
  <si>
    <t>0,4kV PĒCUZSKAITES ELEKTROTĪKLI Sp-KSS</t>
  </si>
  <si>
    <t>0,4kV PĒCUZSKAITES ELEKTROTĪKLI Vi-KSS</t>
  </si>
  <si>
    <t>0,4kV PĒCUZSKAITES ELEKTROTĪKLI Br-KSS</t>
  </si>
  <si>
    <t>0,4kV PĒCUZSKAITES ELEKTROTĪKLI Zi-KSS</t>
  </si>
  <si>
    <t>0,4kV PĒCUZSKAITES ELEKTROTĪKLI Va-KSS</t>
  </si>
  <si>
    <t xml:space="preserve"> 2-9</t>
  </si>
  <si>
    <t xml:space="preserve"> 2-10</t>
  </si>
  <si>
    <t xml:space="preserve"> 2-11</t>
  </si>
  <si>
    <t xml:space="preserve"> 2-12</t>
  </si>
  <si>
    <t xml:space="preserve"> 2-13</t>
  </si>
  <si>
    <t>Tranšejas rakšana un aizbēršana viena līdz divu kabeļu (caurules) guldīšanai 1m dziļumā</t>
  </si>
  <si>
    <t>1</t>
  </si>
  <si>
    <t>3</t>
  </si>
  <si>
    <t>KSS pamata plātnes izbūve Va-KSS, t.sk.:</t>
  </si>
  <si>
    <t xml:space="preserve"> 3.4.1</t>
  </si>
  <si>
    <t xml:space="preserve"> 3.4.2</t>
  </si>
  <si>
    <t xml:space="preserve"> 3.4.3</t>
  </si>
  <si>
    <t xml:space="preserve"> 3.4.4</t>
  </si>
  <si>
    <t xml:space="preserve"> 3.3.1</t>
  </si>
  <si>
    <t xml:space="preserve"> 3.3.2</t>
  </si>
  <si>
    <t xml:space="preserve"> 3.3.3</t>
  </si>
  <si>
    <t xml:space="preserve"> 3.3.4</t>
  </si>
  <si>
    <t>Cauruļvada OD200 pārkrituma izveide skatas iekšpusē, t.sk.:</t>
  </si>
  <si>
    <t xml:space="preserve"> 3.3.5</t>
  </si>
  <si>
    <t xml:space="preserve"> 3.3.6</t>
  </si>
  <si>
    <t xml:space="preserve"> 3.3.7</t>
  </si>
  <si>
    <t xml:space="preserve"> 3.3.8</t>
  </si>
  <si>
    <t xml:space="preserve"> 3.3.9</t>
  </si>
  <si>
    <t xml:space="preserve"> 3.3.10</t>
  </si>
  <si>
    <t xml:space="preserve"> 3.3.11</t>
  </si>
  <si>
    <t xml:space="preserve"> 3.3.12</t>
  </si>
  <si>
    <t xml:space="preserve"> 3.3.13</t>
  </si>
  <si>
    <t xml:space="preserve"> 3.3.14</t>
  </si>
  <si>
    <t xml:space="preserve"> 3.3.15</t>
  </si>
  <si>
    <t xml:space="preserve"> 3.3.16</t>
  </si>
  <si>
    <t xml:space="preserve"> 3.3.17</t>
  </si>
  <si>
    <t xml:space="preserve"> 3.3.18</t>
  </si>
  <si>
    <t xml:space="preserve"> 3.3.19</t>
  </si>
  <si>
    <t xml:space="preserve"> 3.3.20</t>
  </si>
  <si>
    <t>HDPE sūknētavas tvertne DN1000 H=2400mm</t>
  </si>
  <si>
    <t>Iegremdējamais notekūdeņu sūknis Flyght CP 3045 HT 1~,0.75kW, Q=1.68l/s, H=7,74 (vai analogs)</t>
  </si>
  <si>
    <t>Grodu tipa spiediena dzēšanas aka RBS DN625 ar pievadu DN63mm no 100% pirmreizēja PE100 materiāla ar atvērumu MIN 605mm, horizontālo ribojumu, lieta sfēras tipa pamatne ar tangenciālu ievadu un centrisku izvadu DN200, aku vākiem ir jābūt montētiem uz armēta dzelzbetona slodzi kliedējoša atbalsta gredzena no C50/60 markas betona, ķeta vākiem D400 klases. H=1,0-1,50m, Montāžas darbi</t>
  </si>
  <si>
    <r>
      <t>EM PE līkums 45</t>
    </r>
    <r>
      <rPr>
        <vertAlign val="superscript"/>
        <sz val="10"/>
        <rFont val="Arial"/>
        <family val="2"/>
        <charset val="186"/>
      </rPr>
      <t>o</t>
    </r>
    <r>
      <rPr>
        <sz val="10"/>
        <rFont val="Arial"/>
        <family val="2"/>
        <charset val="186"/>
      </rPr>
      <t xml:space="preserve"> caurulei OD63</t>
    </r>
  </si>
  <si>
    <t>Kanalizācijas sūkņu stacijas Va-KSS izbūve un montāža, sūkņu uzstādīšana un ieregulēšana atbilstoši projekta un ražotāja sniegtajai dokumentācijai GPR Ø1000; H=2,40 m, t.sk.:</t>
  </si>
  <si>
    <t>Kanalizācijas sūkņu stacijas Zi-KSS izbūve un montāža, sūkņu uzstādīšana un ieregulēšana atbilstoši projekta un ražotāja sniegtajai dokumentācijai GPR Ø1000; H=3,50 m, t.sk.:</t>
  </si>
  <si>
    <t>HDPE sūknētavas tvertne DN1000 H=3500mm</t>
  </si>
  <si>
    <t>Iegremdējamais notekūdeņu sūknis Flyght CP 3045 HT 3~252 Q=2,04l/s, H=7,57 (vai analogs)</t>
  </si>
  <si>
    <t>KSS pamata plātnes izbūve, t.sk.:</t>
  </si>
  <si>
    <t>Kanalizācijas sūkņu stacijas Br-KSS izbūve un montāža, sūkņu uzstādīšana un ieregulēšana atbilstoši projekta un ražotāja sniegtajai dokumentācijai GPR Ø1500; H=5,13 m, t.sk.:</t>
  </si>
  <si>
    <t xml:space="preserve"> 3.2.1</t>
  </si>
  <si>
    <t xml:space="preserve"> 3.2.2</t>
  </si>
  <si>
    <t xml:space="preserve"> 3.2.3</t>
  </si>
  <si>
    <t xml:space="preserve"> 3.2.4</t>
  </si>
  <si>
    <t xml:space="preserve"> 3.2.5</t>
  </si>
  <si>
    <t xml:space="preserve"> 3.2.6</t>
  </si>
  <si>
    <t xml:space="preserve"> 3.2.7</t>
  </si>
  <si>
    <t xml:space="preserve"> 3.2.8</t>
  </si>
  <si>
    <t xml:space="preserve"> 3.2.9</t>
  </si>
  <si>
    <t xml:space="preserve"> 3.2.10</t>
  </si>
  <si>
    <t xml:space="preserve"> 3.2.11</t>
  </si>
  <si>
    <t xml:space="preserve"> 3.2.12</t>
  </si>
  <si>
    <t xml:space="preserve"> 3.2.13</t>
  </si>
  <si>
    <t xml:space="preserve"> 3.2.14</t>
  </si>
  <si>
    <t xml:space="preserve"> 3.2.15</t>
  </si>
  <si>
    <t xml:space="preserve"> 3.2.16</t>
  </si>
  <si>
    <t xml:space="preserve"> 3.2.17</t>
  </si>
  <si>
    <t xml:space="preserve"> 3.2.18</t>
  </si>
  <si>
    <t xml:space="preserve"> 3.2.19</t>
  </si>
  <si>
    <t>HDPE sūknētavas tvertne DN1500 H=5130mm</t>
  </si>
  <si>
    <t>Iegremdējamais notekūdeņu sūknis Flyght NP 3085 MT Adaptive 463 Q=3,74l/s, H=5,15m (vai analogs)</t>
  </si>
  <si>
    <t>Atloku pretvārsts DN80,kompl.ar nerūsējošā tērauda AISI 304 skrūvēm</t>
  </si>
  <si>
    <t>Atloku aizbīdnis DN80,kompl.ar nerūsējošā tērauda AISI 304 skrūvēm</t>
  </si>
  <si>
    <t>Sūkņu atbalsta pēda DN80</t>
  </si>
  <si>
    <t>Stiklašķiedras kompozīta kāpnes ar pretslīdes materiālu</t>
  </si>
  <si>
    <t>Līmeņa pludiņslēdzis (KS-10)</t>
  </si>
  <si>
    <t>Ventilācijas izvads OD110</t>
  </si>
  <si>
    <t>Kabeļa ievads OD63</t>
  </si>
  <si>
    <t>Slēdzama PE lūka</t>
  </si>
  <si>
    <t>HDPE spiedvads OD90 kontaktmetināts</t>
  </si>
  <si>
    <t>Cinkota tērauda sūkņa vadulas</t>
  </si>
  <si>
    <t>HDPE ieplūde sūknētavā OD250</t>
  </si>
  <si>
    <t>Sūknētavas enkurošanas gredzens (D1900mm, H=150mm)</t>
  </si>
  <si>
    <t>Nažveida aizbīdnis DN250 ar nerūsējošā tērauda AISI 304 kāta pagarinātāju</t>
  </si>
  <si>
    <r>
      <t>EM PE līkums 24</t>
    </r>
    <r>
      <rPr>
        <vertAlign val="superscript"/>
        <sz val="10"/>
        <rFont val="Arial"/>
        <family val="2"/>
        <charset val="186"/>
      </rPr>
      <t>o</t>
    </r>
    <r>
      <rPr>
        <sz val="10"/>
        <rFont val="Arial"/>
        <family val="2"/>
        <charset val="186"/>
      </rPr>
      <t xml:space="preserve"> caurulei OD75</t>
    </r>
  </si>
  <si>
    <t xml:space="preserve"> 3.2.20</t>
  </si>
  <si>
    <t>HDPE sūknētavas tvertne DN1000 H=3300mm</t>
  </si>
  <si>
    <t>Iegremdējamais notekūdeņu sūknis Flyght CP 3045 HT 3~252 Q=2,52l/s, H=7,19 (vai analogs)</t>
  </si>
  <si>
    <t>Kanalizācijas sūkņu stacijas Vi-KSS izbūve un montāža, sūkņu uzstādīšana un ieregulēšana atbilstoši projekta un ražotāja sniegtajai dokumentācijai GPR Ø1000; H=3,3 m, t.sk.:</t>
  </si>
  <si>
    <t>Kanalizācijas sūkņu stacijas Sp-KSS izbūve un montāža, sūkņu uzstādīšana un ieregulēšana atbilstoši projekta un ražotāja sniegtajai dokumentācijai GPR Ø1500; H=5,15 m, t.sk.:</t>
  </si>
  <si>
    <t>HDPE sūknētavas tvertne DN1500 H=5150mm</t>
  </si>
  <si>
    <t>Iegremdējamais notekūdeņu sūknis Flyght NP 3085 MT-3 Adaptive 462 Q=8,0l/s, H=6,14m (vai analogs)</t>
  </si>
  <si>
    <t>Atloku trejgabals DN50</t>
  </si>
  <si>
    <t>SALACGRĪVAS PILSĒTĀ, 3.KĀRTA</t>
  </si>
  <si>
    <t xml:space="preserve">ŪDENSSAIMNIECĪBAS INFRASTRUKTŪRAS ATTĪSTĪBA </t>
  </si>
  <si>
    <t>3.KĀRTA</t>
  </si>
  <si>
    <t>KUIVIŽI</t>
  </si>
  <si>
    <t>3.KĀRTA.</t>
  </si>
  <si>
    <t>SALACGRĪVA</t>
  </si>
  <si>
    <t>Revīzijas aka Ø200, H=1,0-2,0m, ar ķeta lūku un vāku (nestspēja 40t)</t>
  </si>
  <si>
    <t>Vispārīgie darbi</t>
  </si>
  <si>
    <t xml:space="preserve">Lielformāta informatīvā stenda atbilstoši Eiropas Savienības fondu 2014.-2020. gada plānošanas perioda "Publicitātes Vadlīnijas" Eiropas Savienības fondu finansējumu saņēmējiem uzstādīšana  </t>
  </si>
  <si>
    <t xml:space="preserve">Lielformāta informatīvā plāksnes atbilstoši Eiropas Savienības fondu 2014.-2020. gada plānošanas perioda "Publicitātes Vadlīnijas" Eiropas Savienības fondu finansējumu saņēmējiem uzstādīšana  </t>
  </si>
  <si>
    <t>Pirmsuzskaites elektroapgādes daļas izbūve ar būvuzņēmēja līdzfinansējumu atbilstoši izstrādātajam būvprojektam un saskaņā ar AS "Sadales tīkls" projektēšanas uzdevumu Nr. 117230161</t>
  </si>
  <si>
    <t>Pirmsuzskaites elektroapgādes daļas izbūve ar būvuzņēmēja līdzfinansējumu atbilstoši izstrādātajam būvprojektam un saskaņā ar AS "Sadales tīkls" projektēšanas uzdevumu Nr. 117223165</t>
  </si>
  <si>
    <t>Pirmsuzskaites elektroapgādes daļas izbūve ar būvuzņēmēja līdzfinansējumu atbilstoši izstrādātajam būvprojektam un saskaņā ar AS "Sadales tīkls" projektēšanas uzdevumu Nr. 117226162</t>
  </si>
  <si>
    <t>Pirmsuzskaites elektroapgādes daļas izbūve ar būvuzņēmēja līdzfinansējumu atbilstoši izstrādātajam būvprojektam un saskaņā ar AS "Sadales tīkls" projektēšanas uzdevumu Nr. 120577167</t>
  </si>
  <si>
    <t>Pirmsuzskaites elektroapgādes daļas izbūve ar būvuzņēmēja līdzfinansējumu atbilstoši izstrādātajam būvprojektam un saskaņā ar AS "Sadales tīkls" projektēšanas uzdevumu Nr. 117243161</t>
  </si>
  <si>
    <t>Pirmsuzskaites elektroapgādes daļas izbūve ar būvuzņēmēja līdzfinansējumu atbilstoši izstrādātajam būvprojektam un saskaņā ar AS "Sadales tīkls" projektēšanas uzdevumu Nr. 119727164</t>
  </si>
  <si>
    <t>Pirmsuzskaites elektroapgādes daļas izbūve ar būvuzņēmēja līdzfinansējumu atbilstoši izstrādātajam būvprojektam un saskaņā ar AS "Sadales tīkls" projektēšanas uzdevumu Nr. 117239162</t>
  </si>
  <si>
    <t>Pirmsuzskaites elektroapgādes daļas izbūve ar būvuzņēmēja līdzfinansējumu atbilstoši izstrādātajam būvprojektam un saskaņā ar AS "Sadales tīkls" projektēšanas uzdevumu Nr. 117219166</t>
  </si>
  <si>
    <t>Gumijas cauruļvadu aizbāznis OD160 (piepūšams ar gaisu)</t>
  </si>
  <si>
    <t xml:space="preserve"> 2.23.1</t>
  </si>
  <si>
    <t xml:space="preserve"> 2.23.2</t>
  </si>
  <si>
    <t xml:space="preserve"> 2.23.3</t>
  </si>
  <si>
    <t xml:space="preserve"> 2.23.4</t>
  </si>
  <si>
    <t xml:space="preserve"> 2.23.5</t>
  </si>
  <si>
    <t xml:space="preserve"> 2.23.6</t>
  </si>
  <si>
    <t xml:space="preserve"> 2.23.7</t>
  </si>
  <si>
    <t xml:space="preserve"> 2.23.8</t>
  </si>
  <si>
    <t xml:space="preserve"> 2.23.9</t>
  </si>
  <si>
    <t xml:space="preserve"> 2.23.10</t>
  </si>
  <si>
    <t xml:space="preserve"> 2.23.11</t>
  </si>
  <si>
    <t>Būvdarbu veids vai konstruktīvā elementa nosaukums</t>
  </si>
  <si>
    <r>
      <t>Būvizstrādājumi  (</t>
    </r>
    <r>
      <rPr>
        <i/>
        <sz val="10"/>
        <rFont val="Arial"/>
        <family val="2"/>
        <charset val="186"/>
      </rPr>
      <t>euro</t>
    </r>
    <r>
      <rPr>
        <sz val="10"/>
        <rFont val="Arial"/>
        <family val="2"/>
      </rPr>
      <t xml:space="preserve">) </t>
    </r>
  </si>
  <si>
    <t xml:space="preserve">Tāme sastādīta: </t>
  </si>
  <si>
    <t>Virsizdevumi __%</t>
  </si>
  <si>
    <t>Peļņa __%</t>
  </si>
  <si>
    <t>Būvdarbu nosaukums</t>
  </si>
  <si>
    <t>Būvizstrādājumi  (euro)</t>
  </si>
  <si>
    <t xml:space="preserve">Tāme sastādīta 2018.gada tirgus cenās, pamatojoties uz ELT daļas rasējumiem. </t>
  </si>
  <si>
    <t xml:space="preserve">Tāme sastādīta 2018.gada tirgus cenās, pamatojoties uz ŪKT daļas rasējumiem. </t>
  </si>
  <si>
    <t>Tāme sastādīta:</t>
  </si>
  <si>
    <t>Tiešās izmaksas kopā, t. sk. darba devēja sociālais nodoklis (24,09%)</t>
  </si>
  <si>
    <t xml:space="preserve">Piezīmes. </t>
  </si>
  <si>
    <t xml:space="preserve">1. Būvuzņēmējam jāievērtē darbu apjomu sarakstā minēto darbu veikšanai nepieciešamie materiāli un papildus darbi, kas nav minēti šajā sarakstā, bet bez </t>
  </si>
  <si>
    <t xml:space="preserve">    kuriem nebūtu iespējama būvdarbu tehnoloģiski pareiza un spēkā esošiem normatīviem atbilstoša veikšana pilnā apmērā.</t>
  </si>
  <si>
    <t>2. Darbu apjomu sarakstu skatīt kopā ar rasējumiem un specifikācijām. Gadījumā, ja darbu apjomi nesakrīt ar rasējumiem vai specifikācijām, par pareiziem</t>
  </si>
  <si>
    <t xml:space="preserve">    jāuzskata rasējumos esošie darbu apjomi.</t>
  </si>
  <si>
    <t>3. Atsevišķu materiālu apjomi doti bez rezerves.</t>
  </si>
  <si>
    <t>4. Tāmēs ietvertos konkrēto ražotāju materiālus un izstrādājumus var aizvietot ar analogiem citu ražotāju materiāliem un izstrādājumiem, saskaņojot ar Projektētāju un Pasūtītāju.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</si>
</sst>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0"/>
      <name val="Arial"/>
      <charset val="186"/>
    </font>
    <font>
      <sz val="8"/>
      <name val="Arial"/>
      <family val="2"/>
      <charset val="186"/>
    </font>
    <font>
      <sz val="10"/>
      <name val="Arial"/>
      <family val="2"/>
    </font>
    <font>
      <sz val="11"/>
      <name val="Arial"/>
      <family val="2"/>
    </font>
    <font>
      <b/>
      <sz val="10"/>
      <name val="Arial"/>
      <family val="2"/>
    </font>
    <font>
      <b/>
      <sz val="11"/>
      <name val="Arial"/>
      <family val="2"/>
    </font>
    <font>
      <b/>
      <i/>
      <sz val="11"/>
      <name val="Arial"/>
      <family val="2"/>
      <charset val="186"/>
    </font>
    <font>
      <u/>
      <sz val="10"/>
      <name val="Arial"/>
      <family val="2"/>
    </font>
    <font>
      <b/>
      <u/>
      <sz val="10"/>
      <name val="Arial"/>
      <family val="2"/>
    </font>
    <font>
      <i/>
      <sz val="10"/>
      <name val="Arial"/>
      <family val="2"/>
      <charset val="186"/>
    </font>
    <font>
      <b/>
      <sz val="10"/>
      <name val="Arial"/>
      <family val="2"/>
      <charset val="186"/>
    </font>
    <font>
      <i/>
      <sz val="11"/>
      <name val="Arial"/>
      <family val="2"/>
      <charset val="186"/>
    </font>
    <font>
      <b/>
      <sz val="10"/>
      <name val="Arial"/>
      <family val="2"/>
      <charset val="204"/>
    </font>
    <font>
      <sz val="10"/>
      <name val="Arial"/>
      <family val="2"/>
      <charset val="186"/>
    </font>
    <font>
      <vertAlign val="superscript"/>
      <sz val="10"/>
      <name val="Arial"/>
      <family val="2"/>
      <charset val="186"/>
    </font>
    <font>
      <b/>
      <i/>
      <sz val="10"/>
      <name val="Arial"/>
      <family val="2"/>
      <charset val="186"/>
    </font>
    <font>
      <sz val="10"/>
      <name val="Arial"/>
      <family val="2"/>
      <charset val="204"/>
    </font>
    <font>
      <vertAlign val="superscript"/>
      <sz val="10"/>
      <name val="Arial"/>
      <family val="2"/>
      <charset val="204"/>
    </font>
    <font>
      <b/>
      <i/>
      <sz val="10"/>
      <name val="Arial"/>
      <family val="2"/>
      <charset val="204"/>
    </font>
    <font>
      <sz val="10"/>
      <name val="Helv"/>
    </font>
    <font>
      <sz val="9"/>
      <name val="Arial"/>
      <family val="2"/>
      <charset val="186"/>
    </font>
    <font>
      <vertAlign val="superscript"/>
      <sz val="10"/>
      <name val="Arial"/>
      <family val="2"/>
    </font>
    <font>
      <sz val="10"/>
      <name val="Arial Baltic"/>
      <charset val="186"/>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s>
  <cellStyleXfs count="3">
    <xf numFmtId="0" fontId="0" fillId="0" borderId="0"/>
    <xf numFmtId="0" fontId="13" fillId="0" borderId="0"/>
    <xf numFmtId="0" fontId="19" fillId="0" borderId="0"/>
  </cellStyleXfs>
  <cellXfs count="263">
    <xf numFmtId="0" fontId="0" fillId="0" borderId="0" xfId="0"/>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horizontal="center" vertical="top"/>
    </xf>
    <xf numFmtId="0" fontId="2" fillId="0" borderId="0" xfId="0" applyFont="1" applyAlignment="1">
      <alignment vertical="top"/>
    </xf>
    <xf numFmtId="2" fontId="2" fillId="0" borderId="0" xfId="0" applyNumberFormat="1" applyFont="1" applyAlignment="1">
      <alignment vertical="top"/>
    </xf>
    <xf numFmtId="0" fontId="2" fillId="0" borderId="0" xfId="0" applyFont="1"/>
    <xf numFmtId="0" fontId="2" fillId="0" borderId="1" xfId="0" applyFont="1" applyBorder="1" applyAlignment="1">
      <alignment horizontal="center" vertical="center" textRotation="90" wrapText="1"/>
    </xf>
    <xf numFmtId="2" fontId="2" fillId="0" borderId="1" xfId="0" applyNumberFormat="1" applyFont="1" applyBorder="1" applyAlignment="1">
      <alignment horizontal="center" vertical="center" textRotation="90" wrapText="1"/>
    </xf>
    <xf numFmtId="0" fontId="2" fillId="0" borderId="0" xfId="0" applyFont="1" applyBorder="1" applyAlignment="1">
      <alignment vertical="center"/>
    </xf>
    <xf numFmtId="0" fontId="3" fillId="0" borderId="0" xfId="0" applyFont="1" applyAlignment="1">
      <alignment horizontal="left" vertical="top"/>
    </xf>
    <xf numFmtId="0" fontId="2" fillId="0" borderId="2" xfId="0" applyFont="1" applyBorder="1" applyAlignment="1">
      <alignment horizontal="center" vertical="top"/>
    </xf>
    <xf numFmtId="0" fontId="2" fillId="0" borderId="3" xfId="0" applyFont="1" applyBorder="1" applyAlignment="1">
      <alignment horizontal="center" vertical="top" wrapText="1"/>
    </xf>
    <xf numFmtId="0" fontId="2" fillId="0" borderId="2" xfId="0" applyFont="1" applyBorder="1" applyAlignment="1">
      <alignment vertical="top" wrapText="1"/>
    </xf>
    <xf numFmtId="2" fontId="2" fillId="0" borderId="0" xfId="0" applyNumberFormat="1" applyFont="1" applyAlignment="1">
      <alignment horizontal="right" vertical="top"/>
    </xf>
    <xf numFmtId="0" fontId="2" fillId="0" borderId="5"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wrapText="1"/>
    </xf>
    <xf numFmtId="0" fontId="4" fillId="0" borderId="6" xfId="0" applyFont="1" applyBorder="1" applyAlignment="1">
      <alignment horizontal="right" vertical="top" wrapText="1"/>
    </xf>
    <xf numFmtId="0" fontId="4" fillId="0" borderId="11" xfId="0" applyFont="1" applyBorder="1" applyAlignment="1">
      <alignment horizontal="right" vertical="top" wrapText="1"/>
    </xf>
    <xf numFmtId="0" fontId="2" fillId="0" borderId="14" xfId="0" applyFont="1" applyBorder="1" applyAlignment="1">
      <alignment horizontal="center" vertical="top"/>
    </xf>
    <xf numFmtId="0" fontId="2" fillId="0" borderId="13" xfId="0" applyFont="1" applyBorder="1" applyAlignment="1">
      <alignment horizontal="center" vertical="top"/>
    </xf>
    <xf numFmtId="0" fontId="2" fillId="0" borderId="15" xfId="0" applyFont="1" applyBorder="1" applyAlignment="1">
      <alignment horizontal="center" vertical="top"/>
    </xf>
    <xf numFmtId="0" fontId="2" fillId="0" borderId="16" xfId="0" applyFont="1" applyBorder="1" applyAlignment="1">
      <alignment horizontal="center" vertical="top" wrapText="1"/>
    </xf>
    <xf numFmtId="0" fontId="2" fillId="0" borderId="13" xfId="0" applyFont="1" applyBorder="1" applyAlignment="1">
      <alignment vertical="top" wrapText="1"/>
    </xf>
    <xf numFmtId="0" fontId="2" fillId="0" borderId="13" xfId="0" applyFont="1" applyBorder="1" applyAlignment="1">
      <alignment vertical="top"/>
    </xf>
    <xf numFmtId="2" fontId="2" fillId="0" borderId="14" xfId="0" applyNumberFormat="1" applyFont="1" applyBorder="1" applyAlignment="1">
      <alignment vertical="top"/>
    </xf>
    <xf numFmtId="2" fontId="2" fillId="0" borderId="13" xfId="0" applyNumberFormat="1" applyFont="1" applyBorder="1" applyAlignment="1">
      <alignment vertical="top"/>
    </xf>
    <xf numFmtId="0" fontId="2" fillId="0" borderId="13" xfId="0" applyFont="1" applyBorder="1" applyAlignment="1">
      <alignment horizontal="center" vertical="top" wrapText="1"/>
    </xf>
    <xf numFmtId="0" fontId="2" fillId="0" borderId="7" xfId="0" applyFont="1" applyBorder="1" applyAlignment="1">
      <alignment vertical="top" wrapText="1"/>
    </xf>
    <xf numFmtId="0" fontId="2" fillId="0" borderId="7" xfId="0" applyFont="1" applyBorder="1" applyAlignment="1">
      <alignment horizontal="center" vertical="top"/>
    </xf>
    <xf numFmtId="2" fontId="2" fillId="0" borderId="7" xfId="0" applyNumberFormat="1" applyFont="1" applyBorder="1" applyAlignment="1">
      <alignment vertical="top"/>
    </xf>
    <xf numFmtId="0" fontId="2" fillId="0" borderId="13" xfId="0" applyFont="1" applyBorder="1"/>
    <xf numFmtId="2" fontId="4" fillId="0" borderId="1" xfId="0" applyNumberFormat="1" applyFont="1" applyBorder="1" applyAlignment="1">
      <alignment vertical="top"/>
    </xf>
    <xf numFmtId="2" fontId="4" fillId="0" borderId="1" xfId="0" applyNumberFormat="1" applyFont="1" applyBorder="1"/>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Border="1" applyAlignment="1">
      <alignment horizontal="center" vertical="top"/>
    </xf>
    <xf numFmtId="0" fontId="3" fillId="2" borderId="0" xfId="0" applyFont="1" applyFill="1" applyAlignment="1">
      <alignment horizontal="left" vertical="top"/>
    </xf>
    <xf numFmtId="0" fontId="2" fillId="2" borderId="0" xfId="0" applyFont="1" applyFill="1" applyAlignment="1">
      <alignment horizontal="center" vertical="top" wrapText="1"/>
    </xf>
    <xf numFmtId="0" fontId="2" fillId="2" borderId="0" xfId="0" applyFont="1" applyFill="1" applyAlignment="1">
      <alignment horizontal="center" vertical="top"/>
    </xf>
    <xf numFmtId="0" fontId="2" fillId="2" borderId="0" xfId="0" applyFont="1" applyFill="1" applyAlignment="1">
      <alignment vertical="top"/>
    </xf>
    <xf numFmtId="2" fontId="2" fillId="2" borderId="0" xfId="0" applyNumberFormat="1" applyFont="1" applyFill="1" applyAlignment="1">
      <alignment vertical="top"/>
    </xf>
    <xf numFmtId="0" fontId="2" fillId="2" borderId="0" xfId="0" applyFont="1" applyFill="1"/>
    <xf numFmtId="17" fontId="4" fillId="2" borderId="0" xfId="0" applyNumberFormat="1" applyFont="1" applyFill="1" applyAlignment="1">
      <alignment horizontal="left" vertical="top"/>
    </xf>
    <xf numFmtId="0" fontId="2" fillId="2" borderId="0" xfId="0" applyFont="1" applyFill="1" applyAlignment="1">
      <alignment vertical="top" wrapText="1"/>
    </xf>
    <xf numFmtId="2" fontId="3" fillId="2" borderId="0" xfId="0" applyNumberFormat="1" applyFont="1" applyFill="1" applyAlignment="1">
      <alignment horizontal="right" vertical="top"/>
    </xf>
    <xf numFmtId="1" fontId="6" fillId="2" borderId="0" xfId="0" applyNumberFormat="1" applyFont="1" applyFill="1" applyBorder="1" applyAlignment="1">
      <alignment horizontal="center"/>
    </xf>
    <xf numFmtId="0" fontId="4" fillId="0" borderId="7" xfId="0" applyFont="1" applyBorder="1" applyAlignment="1">
      <alignment horizontal="right" vertical="center"/>
    </xf>
    <xf numFmtId="2" fontId="4" fillId="0" borderId="5" xfId="0" applyNumberFormat="1" applyFont="1" applyBorder="1" applyAlignment="1">
      <alignment vertical="center"/>
    </xf>
    <xf numFmtId="2" fontId="4" fillId="0" borderId="7" xfId="0" applyNumberFormat="1" applyFont="1" applyBorder="1" applyAlignment="1">
      <alignment vertical="center"/>
    </xf>
    <xf numFmtId="0" fontId="4" fillId="0" borderId="0" xfId="0" applyFont="1" applyAlignment="1">
      <alignment vertical="center"/>
    </xf>
    <xf numFmtId="2" fontId="2" fillId="0" borderId="5" xfId="0" applyNumberFormat="1" applyFont="1" applyBorder="1" applyAlignment="1">
      <alignment vertical="center"/>
    </xf>
    <xf numFmtId="2" fontId="7" fillId="0" borderId="0" xfId="0" applyNumberFormat="1" applyFont="1" applyAlignment="1">
      <alignment vertical="top"/>
    </xf>
    <xf numFmtId="0" fontId="2" fillId="0" borderId="0" xfId="0" applyFont="1" applyFill="1" applyAlignment="1">
      <alignment horizontal="center" vertical="top" wrapText="1"/>
    </xf>
    <xf numFmtId="0" fontId="5" fillId="0" borderId="0" xfId="0" applyFont="1" applyFill="1" applyAlignment="1">
      <alignment vertical="top"/>
    </xf>
    <xf numFmtId="17" fontId="4" fillId="0" borderId="0" xfId="0" applyNumberFormat="1" applyFont="1" applyFill="1" applyAlignment="1">
      <alignment horizontal="left" vertical="top"/>
    </xf>
    <xf numFmtId="0" fontId="4" fillId="0" borderId="0" xfId="0" applyFont="1" applyBorder="1" applyAlignment="1">
      <alignment horizontal="right" vertical="top" wrapText="1"/>
    </xf>
    <xf numFmtId="0" fontId="2" fillId="0" borderId="0" xfId="0" applyFont="1" applyBorder="1" applyAlignment="1">
      <alignment vertical="top" wrapText="1"/>
    </xf>
    <xf numFmtId="0" fontId="2" fillId="0" borderId="5" xfId="0" applyFont="1" applyFill="1" applyBorder="1" applyAlignment="1">
      <alignment horizontal="right" vertical="center"/>
    </xf>
    <xf numFmtId="0" fontId="2" fillId="0" borderId="7" xfId="0" applyFont="1" applyFill="1" applyBorder="1" applyAlignment="1">
      <alignment horizontal="right" vertical="center"/>
    </xf>
    <xf numFmtId="2" fontId="2" fillId="0" borderId="5" xfId="0" applyNumberFormat="1" applyFont="1" applyFill="1" applyBorder="1" applyAlignment="1">
      <alignment vertical="center"/>
    </xf>
    <xf numFmtId="2" fontId="2" fillId="0" borderId="7" xfId="0" applyNumberFormat="1" applyFont="1" applyFill="1" applyBorder="1" applyAlignment="1">
      <alignment vertical="center"/>
    </xf>
    <xf numFmtId="0" fontId="3" fillId="0" borderId="0" xfId="0" applyFont="1" applyFill="1" applyAlignment="1">
      <alignment vertical="top"/>
    </xf>
    <xf numFmtId="2" fontId="2" fillId="0" borderId="0" xfId="0" applyNumberFormat="1" applyFont="1" applyFill="1" applyAlignment="1">
      <alignment vertical="top" wrapText="1"/>
    </xf>
    <xf numFmtId="0" fontId="2" fillId="0" borderId="14" xfId="0" applyFont="1" applyBorder="1" applyAlignment="1">
      <alignment horizontal="left" vertical="top" wrapText="1"/>
    </xf>
    <xf numFmtId="0" fontId="9" fillId="0" borderId="6" xfId="0" applyFont="1" applyBorder="1" applyAlignment="1">
      <alignment horizontal="right" vertical="top" wrapText="1"/>
    </xf>
    <xf numFmtId="4" fontId="2" fillId="0" borderId="0" xfId="0" applyNumberFormat="1" applyFont="1"/>
    <xf numFmtId="4" fontId="2" fillId="0" borderId="11" xfId="0" applyNumberFormat="1" applyFont="1" applyBorder="1" applyAlignment="1">
      <alignment horizontal="right" vertical="top" wrapText="1"/>
    </xf>
    <xf numFmtId="4" fontId="2" fillId="0" borderId="16" xfId="0" applyNumberFormat="1" applyFont="1" applyBorder="1" applyAlignment="1">
      <alignment horizontal="right" vertical="top"/>
    </xf>
    <xf numFmtId="4" fontId="2" fillId="0" borderId="11" xfId="0" applyNumberFormat="1" applyFont="1" applyBorder="1" applyAlignment="1">
      <alignment horizontal="right" vertical="top"/>
    </xf>
    <xf numFmtId="4" fontId="2" fillId="0" borderId="11" xfId="0" applyNumberFormat="1" applyFont="1" applyBorder="1" applyAlignment="1">
      <alignment vertical="top"/>
    </xf>
    <xf numFmtId="4" fontId="2" fillId="0" borderId="1" xfId="0" applyNumberFormat="1" applyFont="1" applyBorder="1" applyAlignment="1">
      <alignment vertical="top" wrapText="1"/>
    </xf>
    <xf numFmtId="4" fontId="2" fillId="0" borderId="0" xfId="0" applyNumberFormat="1" applyFont="1" applyAlignment="1">
      <alignment horizontal="center" vertical="top"/>
    </xf>
    <xf numFmtId="4" fontId="2" fillId="0" borderId="0" xfId="0" applyNumberFormat="1" applyFont="1" applyAlignment="1">
      <alignment vertical="top"/>
    </xf>
    <xf numFmtId="4" fontId="2" fillId="0" borderId="9" xfId="0" applyNumberFormat="1" applyFont="1" applyBorder="1" applyAlignment="1">
      <alignment vertical="top" wrapText="1"/>
    </xf>
    <xf numFmtId="4" fontId="2" fillId="0" borderId="17" xfId="0" applyNumberFormat="1" applyFont="1" applyBorder="1" applyAlignment="1">
      <alignment vertical="top" wrapText="1"/>
    </xf>
    <xf numFmtId="2" fontId="2" fillId="0" borderId="1" xfId="0" applyNumberFormat="1" applyFont="1" applyBorder="1" applyAlignment="1">
      <alignment horizontal="center" vertical="center" wrapText="1"/>
    </xf>
    <xf numFmtId="0" fontId="10" fillId="0" borderId="0" xfId="0" applyFont="1" applyAlignment="1">
      <alignment horizontal="center" vertical="top"/>
    </xf>
    <xf numFmtId="0" fontId="10" fillId="0" borderId="13" xfId="0" applyFont="1" applyBorder="1" applyAlignment="1">
      <alignment horizontal="right" vertical="top" wrapText="1"/>
    </xf>
    <xf numFmtId="4" fontId="10" fillId="0" borderId="1" xfId="0" applyNumberFormat="1" applyFont="1" applyBorder="1" applyAlignment="1">
      <alignment horizontal="right" vertical="top" wrapText="1"/>
    </xf>
    <xf numFmtId="4" fontId="10" fillId="0" borderId="1" xfId="0" applyNumberFormat="1" applyFont="1" applyBorder="1" applyAlignment="1">
      <alignment horizontal="right" vertical="top"/>
    </xf>
    <xf numFmtId="4" fontId="10" fillId="0" borderId="1" xfId="0" applyNumberFormat="1" applyFont="1" applyBorder="1" applyAlignment="1">
      <alignment vertical="top"/>
    </xf>
    <xf numFmtId="4" fontId="10" fillId="0" borderId="0" xfId="0" applyNumberFormat="1" applyFont="1"/>
    <xf numFmtId="0" fontId="10" fillId="0" borderId="0" xfId="0" applyFont="1"/>
    <xf numFmtId="4" fontId="10" fillId="0" borderId="1" xfId="0" applyNumberFormat="1" applyFont="1" applyBorder="1" applyAlignment="1">
      <alignment vertical="top" wrapTex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left" vertical="center" wrapText="1"/>
    </xf>
    <xf numFmtId="4" fontId="2" fillId="0" borderId="6" xfId="0" applyNumberFormat="1" applyFont="1" applyBorder="1" applyAlignment="1">
      <alignment horizontal="right" vertical="center" wrapText="1"/>
    </xf>
    <xf numFmtId="4" fontId="2" fillId="0" borderId="8" xfId="0" applyNumberFormat="1" applyFont="1" applyBorder="1" applyAlignment="1">
      <alignment horizontal="right" vertical="center"/>
    </xf>
    <xf numFmtId="4" fontId="2" fillId="0" borderId="6" xfId="0" applyNumberFormat="1" applyFont="1" applyBorder="1" applyAlignment="1">
      <alignment horizontal="right" vertical="center"/>
    </xf>
    <xf numFmtId="4" fontId="2" fillId="0" borderId="6" xfId="0" applyNumberFormat="1" applyFont="1" applyBorder="1" applyAlignment="1">
      <alignment vertical="center"/>
    </xf>
    <xf numFmtId="4" fontId="2" fillId="0" borderId="0" xfId="0" applyNumberFormat="1" applyFont="1" applyAlignment="1">
      <alignment vertical="center"/>
    </xf>
    <xf numFmtId="0" fontId="2" fillId="0" borderId="0" xfId="0" applyFont="1" applyAlignment="1">
      <alignment vertical="center"/>
    </xf>
    <xf numFmtId="4" fontId="2" fillId="0" borderId="9" xfId="0" applyNumberFormat="1" applyFont="1" applyBorder="1" applyAlignment="1">
      <alignment horizontal="right" vertical="center" wrapText="1"/>
    </xf>
    <xf numFmtId="4" fontId="2" fillId="0" borderId="21" xfId="0" applyNumberFormat="1" applyFont="1" applyBorder="1" applyAlignment="1">
      <alignment horizontal="right" vertical="center"/>
    </xf>
    <xf numFmtId="4" fontId="2" fillId="0" borderId="9" xfId="0" applyNumberFormat="1" applyFont="1" applyBorder="1" applyAlignment="1">
      <alignment horizontal="right" vertical="center"/>
    </xf>
    <xf numFmtId="4" fontId="2" fillId="0" borderId="9" xfId="0" applyNumberFormat="1" applyFont="1" applyBorder="1" applyAlignment="1">
      <alignment vertical="center"/>
    </xf>
    <xf numFmtId="0" fontId="12" fillId="0" borderId="6" xfId="0" applyFont="1" applyFill="1" applyBorder="1" applyAlignment="1">
      <alignment horizontal="center" vertical="center"/>
    </xf>
    <xf numFmtId="0" fontId="12" fillId="0" borderId="6" xfId="0" applyFont="1" applyFill="1" applyBorder="1" applyAlignment="1">
      <alignment horizontal="left" vertical="center" wrapText="1"/>
    </xf>
    <xf numFmtId="0" fontId="12" fillId="0" borderId="6" xfId="0" applyFont="1" applyFill="1" applyBorder="1" applyAlignment="1">
      <alignment horizontal="center" vertical="center" wrapText="1"/>
    </xf>
    <xf numFmtId="0" fontId="12" fillId="0" borderId="6" xfId="0" applyFont="1" applyFill="1" applyBorder="1" applyAlignment="1">
      <alignment horizontal="right" vertical="center"/>
    </xf>
    <xf numFmtId="0" fontId="12" fillId="0" borderId="7" xfId="0" applyFont="1" applyFill="1" applyBorder="1" applyAlignment="1">
      <alignment horizontal="right" vertical="center"/>
    </xf>
    <xf numFmtId="2" fontId="12" fillId="0" borderId="5" xfId="0" applyNumberFormat="1" applyFont="1" applyFill="1" applyBorder="1" applyAlignment="1">
      <alignment vertical="center"/>
    </xf>
    <xf numFmtId="2" fontId="12" fillId="0" borderId="7" xfId="0" applyNumberFormat="1" applyFont="1" applyFill="1" applyBorder="1" applyAlignment="1">
      <alignment vertical="center"/>
    </xf>
    <xf numFmtId="0" fontId="12" fillId="0" borderId="0" xfId="0" applyFont="1" applyFill="1" applyAlignment="1">
      <alignment vertical="center"/>
    </xf>
    <xf numFmtId="0" fontId="13" fillId="0" borderId="6" xfId="0" applyFont="1" applyFill="1" applyBorder="1" applyAlignment="1">
      <alignment horizontal="right" vertical="center" wrapText="1"/>
    </xf>
    <xf numFmtId="0" fontId="13" fillId="0" borderId="6" xfId="0" applyFont="1" applyFill="1" applyBorder="1" applyAlignment="1">
      <alignment horizontal="center" vertical="center"/>
    </xf>
    <xf numFmtId="0" fontId="0" fillId="0" borderId="6" xfId="0" applyFill="1" applyBorder="1" applyAlignment="1">
      <alignment horizontal="right" vertical="center" wrapText="1"/>
    </xf>
    <xf numFmtId="0" fontId="2" fillId="0" borderId="7" xfId="0" applyFont="1" applyBorder="1" applyAlignment="1">
      <alignment horizontal="right" vertical="center"/>
    </xf>
    <xf numFmtId="2" fontId="2" fillId="0" borderId="6" xfId="0" applyNumberFormat="1" applyFont="1" applyBorder="1" applyAlignment="1">
      <alignment vertical="center"/>
    </xf>
    <xf numFmtId="2" fontId="2" fillId="0" borderId="7" xfId="0" applyNumberFormat="1" applyFont="1" applyBorder="1" applyAlignment="1">
      <alignment vertical="center"/>
    </xf>
    <xf numFmtId="0" fontId="13" fillId="0" borderId="6"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13" fillId="0" borderId="6" xfId="0" applyFont="1" applyFill="1" applyBorder="1" applyAlignment="1">
      <alignment vertical="center" wrapText="1"/>
    </xf>
    <xf numFmtId="0" fontId="15" fillId="0" borderId="6" xfId="0" applyFont="1" applyFill="1" applyBorder="1" applyAlignment="1">
      <alignment vertical="center" wrapText="1"/>
    </xf>
    <xf numFmtId="0" fontId="13" fillId="0" borderId="6" xfId="0" applyFont="1" applyFill="1" applyBorder="1" applyAlignment="1">
      <alignment horizontal="left" vertical="top" wrapText="1"/>
    </xf>
    <xf numFmtId="0" fontId="13" fillId="0" borderId="6" xfId="0" applyFont="1" applyFill="1" applyBorder="1" applyAlignment="1">
      <alignment wrapText="1"/>
    </xf>
    <xf numFmtId="0" fontId="16" fillId="0" borderId="6" xfId="0" applyFont="1" applyFill="1" applyBorder="1" applyAlignment="1">
      <alignment vertical="center" wrapText="1"/>
    </xf>
    <xf numFmtId="0" fontId="16" fillId="0" borderId="6" xfId="0" applyFont="1" applyFill="1" applyBorder="1" applyAlignment="1">
      <alignment horizontal="center" vertical="center"/>
    </xf>
    <xf numFmtId="0" fontId="16" fillId="0" borderId="6" xfId="0" applyFont="1" applyFill="1" applyBorder="1" applyAlignment="1">
      <alignment horizontal="center" vertical="center" wrapText="1"/>
    </xf>
    <xf numFmtId="0" fontId="18" fillId="0" borderId="6" xfId="0" applyFont="1" applyFill="1" applyBorder="1" applyAlignment="1">
      <alignment vertical="center" wrapText="1"/>
    </xf>
    <xf numFmtId="0" fontId="16" fillId="0" borderId="6" xfId="0" applyFont="1" applyFill="1" applyBorder="1" applyAlignment="1">
      <alignment horizontal="left" vertical="top" wrapText="1"/>
    </xf>
    <xf numFmtId="0" fontId="16" fillId="0" borderId="6" xfId="0" applyFont="1" applyFill="1" applyBorder="1" applyAlignment="1">
      <alignment horizontal="left" vertical="center" wrapText="1"/>
    </xf>
    <xf numFmtId="0" fontId="16" fillId="3" borderId="6" xfId="1" applyFont="1" applyFill="1" applyBorder="1" applyAlignment="1">
      <alignment horizontal="left" vertical="center" wrapText="1"/>
    </xf>
    <xf numFmtId="0" fontId="16" fillId="3" borderId="6" xfId="1" applyFont="1" applyFill="1" applyBorder="1" applyAlignment="1">
      <alignment horizontal="center" vertical="center" wrapText="1"/>
    </xf>
    <xf numFmtId="0" fontId="18" fillId="3" borderId="6" xfId="0" applyFont="1" applyFill="1" applyBorder="1" applyAlignment="1">
      <alignment horizontal="left" vertical="center" wrapText="1"/>
    </xf>
    <xf numFmtId="0" fontId="16" fillId="3" borderId="6" xfId="0" applyFont="1" applyFill="1" applyBorder="1" applyAlignment="1">
      <alignment horizontal="center" vertical="center" wrapText="1"/>
    </xf>
    <xf numFmtId="0" fontId="16" fillId="3" borderId="6" xfId="0" applyFont="1" applyFill="1" applyBorder="1" applyAlignment="1">
      <alignment horizontal="left" vertical="center" wrapText="1"/>
    </xf>
    <xf numFmtId="0" fontId="16" fillId="3" borderId="6" xfId="1" applyFont="1" applyFill="1" applyBorder="1" applyAlignment="1">
      <alignment horizontal="left" vertical="center"/>
    </xf>
    <xf numFmtId="49" fontId="16" fillId="0" borderId="6" xfId="0" applyNumberFormat="1" applyFont="1" applyFill="1" applyBorder="1" applyAlignment="1">
      <alignment horizontal="center" vertical="center" wrapText="1"/>
    </xf>
    <xf numFmtId="0" fontId="16" fillId="0" borderId="6" xfId="0" applyFont="1" applyFill="1" applyBorder="1" applyAlignment="1">
      <alignment horizontal="right" vertical="center" wrapText="1"/>
    </xf>
    <xf numFmtId="0" fontId="12" fillId="0" borderId="6" xfId="0" applyFont="1" applyFill="1" applyBorder="1" applyAlignment="1">
      <alignment vertical="center"/>
    </xf>
    <xf numFmtId="2" fontId="16" fillId="0" borderId="6" xfId="0" applyNumberFormat="1" applyFont="1" applyFill="1" applyBorder="1" applyAlignment="1">
      <alignment vertical="center" wrapText="1"/>
    </xf>
    <xf numFmtId="1" fontId="16" fillId="0" borderId="6" xfId="0" applyNumberFormat="1" applyFont="1" applyFill="1" applyBorder="1" applyAlignment="1">
      <alignment vertical="center"/>
    </xf>
    <xf numFmtId="1" fontId="16" fillId="0" borderId="6" xfId="0" applyNumberFormat="1" applyFont="1" applyFill="1" applyBorder="1" applyAlignment="1">
      <alignment vertical="center" wrapText="1"/>
    </xf>
    <xf numFmtId="1" fontId="16" fillId="3" borderId="6" xfId="1" applyNumberFormat="1" applyFont="1" applyFill="1" applyBorder="1" applyAlignment="1">
      <alignment vertical="center"/>
    </xf>
    <xf numFmtId="0" fontId="16" fillId="3" borderId="6" xfId="0" applyFont="1" applyFill="1" applyBorder="1" applyAlignment="1">
      <alignment vertical="center"/>
    </xf>
    <xf numFmtId="0" fontId="16" fillId="3" borderId="6" xfId="1" applyFont="1" applyFill="1" applyBorder="1" applyAlignment="1">
      <alignment vertical="center"/>
    </xf>
    <xf numFmtId="17" fontId="13" fillId="0" borderId="6" xfId="0" applyNumberFormat="1"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right" vertical="center" wrapText="1"/>
    </xf>
    <xf numFmtId="0" fontId="10" fillId="0" borderId="7" xfId="0" applyFont="1" applyBorder="1" applyAlignment="1">
      <alignment horizontal="center" vertical="center" wrapText="1"/>
    </xf>
    <xf numFmtId="0" fontId="10" fillId="0" borderId="5" xfId="0" applyFont="1" applyBorder="1" applyAlignment="1">
      <alignment horizontal="right" vertical="center"/>
    </xf>
    <xf numFmtId="2" fontId="13" fillId="0" borderId="6" xfId="0" applyNumberFormat="1" applyFont="1" applyFill="1" applyBorder="1" applyAlignment="1">
      <alignment horizontal="right" vertical="center" wrapText="1"/>
    </xf>
    <xf numFmtId="0" fontId="15" fillId="0" borderId="6" xfId="0" applyFont="1" applyFill="1" applyBorder="1" applyAlignment="1">
      <alignment horizontal="right" vertical="center" wrapText="1"/>
    </xf>
    <xf numFmtId="0" fontId="10" fillId="0" borderId="6" xfId="0" applyFont="1" applyFill="1" applyBorder="1" applyAlignment="1">
      <alignment horizontal="right" vertical="center"/>
    </xf>
    <xf numFmtId="1" fontId="13" fillId="0" borderId="6" xfId="0" applyNumberFormat="1" applyFont="1" applyFill="1" applyBorder="1" applyAlignment="1">
      <alignment horizontal="right" vertical="center"/>
    </xf>
    <xf numFmtId="1" fontId="13" fillId="0" borderId="6" xfId="0" applyNumberFormat="1" applyFont="1" applyFill="1" applyBorder="1" applyAlignment="1">
      <alignment horizontal="right" vertical="center" wrapText="1"/>
    </xf>
    <xf numFmtId="1" fontId="16" fillId="0" borderId="6" xfId="0" applyNumberFormat="1" applyFont="1" applyFill="1" applyBorder="1" applyAlignment="1">
      <alignment horizontal="right" vertical="center"/>
    </xf>
    <xf numFmtId="0" fontId="18" fillId="0" borderId="6" xfId="0" applyFont="1" applyFill="1" applyBorder="1" applyAlignment="1">
      <alignment horizontal="right" vertical="center" wrapText="1"/>
    </xf>
    <xf numFmtId="0" fontId="2" fillId="0" borderId="22" xfId="0" applyFont="1" applyBorder="1" applyAlignment="1">
      <alignment horizontal="center" vertical="top"/>
    </xf>
    <xf numFmtId="0" fontId="2" fillId="0" borderId="2" xfId="0" applyFont="1" applyBorder="1" applyAlignment="1">
      <alignment horizontal="center" vertical="top" wrapText="1"/>
    </xf>
    <xf numFmtId="0" fontId="10" fillId="0" borderId="7" xfId="0" applyFont="1" applyBorder="1" applyAlignment="1">
      <alignment horizontal="center" vertical="top"/>
    </xf>
    <xf numFmtId="0" fontId="10" fillId="0" borderId="5" xfId="0" applyFont="1" applyBorder="1" applyAlignment="1">
      <alignment vertical="top"/>
    </xf>
    <xf numFmtId="2" fontId="10" fillId="0" borderId="7" xfId="0" applyNumberFormat="1" applyFont="1" applyBorder="1" applyAlignment="1">
      <alignment vertical="top"/>
    </xf>
    <xf numFmtId="2" fontId="10" fillId="0" borderId="5" xfId="0" applyNumberFormat="1" applyFont="1" applyBorder="1" applyAlignment="1">
      <alignment vertical="top"/>
    </xf>
    <xf numFmtId="0" fontId="10" fillId="0" borderId="5" xfId="0" applyFont="1" applyBorder="1"/>
    <xf numFmtId="0" fontId="10" fillId="0" borderId="7" xfId="0" applyFont="1" applyFill="1" applyBorder="1" applyAlignment="1">
      <alignment horizontal="right" vertical="center"/>
    </xf>
    <xf numFmtId="2" fontId="10" fillId="0" borderId="5" xfId="0" applyNumberFormat="1" applyFont="1" applyFill="1" applyBorder="1" applyAlignment="1">
      <alignment vertical="center"/>
    </xf>
    <xf numFmtId="2" fontId="10" fillId="0" borderId="7" xfId="0" applyNumberFormat="1" applyFont="1" applyFill="1" applyBorder="1" applyAlignment="1">
      <alignment vertical="center"/>
    </xf>
    <xf numFmtId="0" fontId="10" fillId="0" borderId="0" xfId="0" applyFont="1" applyFill="1" applyAlignment="1">
      <alignment vertical="center"/>
    </xf>
    <xf numFmtId="0" fontId="10" fillId="0" borderId="6" xfId="0" applyFont="1" applyBorder="1" applyAlignment="1">
      <alignment horizontal="center" vertical="top"/>
    </xf>
    <xf numFmtId="0" fontId="10" fillId="0" borderId="6" xfId="0" applyFont="1" applyBorder="1" applyAlignment="1">
      <alignment horizontal="left" vertical="top" wrapText="1"/>
    </xf>
    <xf numFmtId="0" fontId="10" fillId="0" borderId="6" xfId="0" applyFont="1" applyBorder="1" applyAlignment="1">
      <alignment vertical="top" wrapText="1"/>
    </xf>
    <xf numFmtId="0" fontId="13" fillId="0" borderId="6" xfId="0" applyNumberFormat="1" applyFont="1" applyFill="1" applyBorder="1" applyAlignment="1">
      <alignment horizontal="center" vertical="center"/>
    </xf>
    <xf numFmtId="0" fontId="13" fillId="2" borderId="6" xfId="0" applyFont="1" applyFill="1" applyBorder="1" applyAlignment="1">
      <alignment horizontal="center" vertical="center" wrapText="1"/>
    </xf>
    <xf numFmtId="49" fontId="13" fillId="0" borderId="6" xfId="2" applyNumberFormat="1" applyFont="1" applyFill="1" applyBorder="1" applyAlignment="1">
      <alignment horizontal="left" vertical="center" wrapText="1"/>
    </xf>
    <xf numFmtId="0" fontId="13" fillId="0" borderId="6" xfId="0" applyFont="1" applyBorder="1" applyAlignment="1">
      <alignment horizontal="center" vertical="center" wrapText="1"/>
    </xf>
    <xf numFmtId="49" fontId="13" fillId="0" borderId="6" xfId="2" applyNumberFormat="1" applyFont="1" applyFill="1" applyBorder="1" applyAlignment="1">
      <alignment horizontal="center" vertical="center"/>
    </xf>
    <xf numFmtId="0" fontId="13" fillId="3" borderId="6" xfId="0" applyFont="1" applyFill="1" applyBorder="1" applyAlignment="1">
      <alignment horizontal="center" vertical="center" wrapText="1"/>
    </xf>
    <xf numFmtId="0" fontId="10" fillId="0" borderId="6" xfId="0" applyNumberFormat="1" applyFont="1" applyFill="1" applyBorder="1" applyAlignment="1">
      <alignment horizontal="center" vertical="center"/>
    </xf>
    <xf numFmtId="49" fontId="10" fillId="0" borderId="6" xfId="2" applyNumberFormat="1" applyFont="1" applyFill="1" applyBorder="1" applyAlignment="1">
      <alignment horizontal="left" vertical="center" wrapText="1"/>
    </xf>
    <xf numFmtId="49" fontId="10" fillId="0" borderId="6" xfId="2" applyNumberFormat="1" applyFont="1" applyFill="1" applyBorder="1" applyAlignment="1">
      <alignment horizontal="center" vertical="center"/>
    </xf>
    <xf numFmtId="49" fontId="13" fillId="2" borderId="6" xfId="0" applyNumberFormat="1" applyFont="1" applyFill="1" applyBorder="1" applyAlignment="1">
      <alignment horizontal="center" vertical="center"/>
    </xf>
    <xf numFmtId="0" fontId="13" fillId="3" borderId="6" xfId="0" applyFont="1" applyFill="1" applyBorder="1" applyAlignment="1">
      <alignment horizontal="left" vertical="center" wrapText="1"/>
    </xf>
    <xf numFmtId="0" fontId="13" fillId="2" borderId="6" xfId="0" applyFont="1" applyFill="1" applyBorder="1" applyAlignment="1">
      <alignment horizontal="right" vertical="center" wrapText="1"/>
    </xf>
    <xf numFmtId="0" fontId="13" fillId="3" borderId="6" xfId="0" applyFont="1" applyFill="1" applyBorder="1" applyAlignment="1">
      <alignment horizontal="right" vertical="center" wrapText="1"/>
    </xf>
    <xf numFmtId="49" fontId="10" fillId="3" borderId="6" xfId="2" applyNumberFormat="1" applyFont="1" applyFill="1" applyBorder="1" applyAlignment="1">
      <alignment horizontal="right" vertical="center"/>
    </xf>
    <xf numFmtId="0" fontId="2" fillId="0" borderId="6" xfId="0" applyFont="1" applyFill="1" applyBorder="1" applyAlignment="1">
      <alignment horizontal="right" vertical="center"/>
    </xf>
    <xf numFmtId="2" fontId="2" fillId="0" borderId="6" xfId="0" applyNumberFormat="1" applyFont="1" applyFill="1" applyBorder="1" applyAlignment="1">
      <alignment horizontal="right" vertical="center"/>
    </xf>
    <xf numFmtId="49" fontId="13" fillId="0" borderId="6" xfId="0" applyNumberFormat="1" applyFont="1" applyFill="1" applyBorder="1" applyAlignment="1">
      <alignment horizontal="right" vertical="center" wrapText="1"/>
    </xf>
    <xf numFmtId="0" fontId="2" fillId="0" borderId="8" xfId="0" applyFont="1" applyBorder="1" applyAlignment="1">
      <alignment horizontal="right" vertical="center"/>
    </xf>
    <xf numFmtId="2" fontId="2" fillId="0" borderId="6" xfId="0" applyNumberFormat="1" applyFont="1" applyFill="1" applyBorder="1" applyAlignment="1">
      <alignment vertical="center"/>
    </xf>
    <xf numFmtId="0" fontId="2" fillId="0" borderId="6" xfId="0" applyFont="1" applyBorder="1" applyAlignment="1">
      <alignment horizontal="right" vertical="center"/>
    </xf>
    <xf numFmtId="4" fontId="2" fillId="0" borderId="6" xfId="0" applyNumberFormat="1" applyFont="1" applyBorder="1" applyAlignment="1">
      <alignment vertical="center" wrapText="1"/>
    </xf>
    <xf numFmtId="0" fontId="2" fillId="0" borderId="23" xfId="0" applyFont="1" applyBorder="1" applyAlignment="1">
      <alignment horizontal="center" vertical="center"/>
    </xf>
    <xf numFmtId="0" fontId="2" fillId="0" borderId="9" xfId="0" applyFont="1" applyBorder="1" applyAlignment="1">
      <alignment horizontal="center" vertical="center"/>
    </xf>
    <xf numFmtId="4" fontId="2" fillId="0" borderId="9" xfId="0" applyNumberFormat="1" applyFont="1" applyBorder="1" applyAlignment="1">
      <alignment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left" vertical="top" wrapText="1"/>
    </xf>
    <xf numFmtId="0" fontId="20" fillId="0" borderId="6" xfId="0" applyFont="1" applyFill="1" applyBorder="1" applyAlignment="1">
      <alignment horizontal="center" vertical="center" wrapText="1"/>
    </xf>
    <xf numFmtId="0" fontId="2" fillId="3" borderId="6" xfId="0" applyFont="1" applyFill="1" applyBorder="1" applyAlignment="1">
      <alignment horizontal="left" vertical="top" wrapText="1"/>
    </xf>
    <xf numFmtId="0" fontId="2" fillId="3" borderId="6" xfId="0" applyFont="1" applyFill="1" applyBorder="1" applyAlignment="1">
      <alignment horizontal="center" vertical="center" wrapText="1"/>
    </xf>
    <xf numFmtId="0" fontId="2" fillId="3" borderId="6" xfId="0" applyFont="1" applyFill="1" applyBorder="1" applyAlignment="1">
      <alignment horizontal="center" vertical="top" wrapText="1"/>
    </xf>
    <xf numFmtId="0" fontId="2" fillId="3" borderId="6" xfId="0" applyFont="1" applyFill="1" applyBorder="1" applyAlignment="1">
      <alignment horizontal="left" vertical="center" wrapText="1"/>
    </xf>
    <xf numFmtId="0" fontId="16" fillId="3" borderId="6" xfId="0" applyFont="1" applyFill="1" applyBorder="1" applyAlignment="1">
      <alignment horizontal="right" vertical="center"/>
    </xf>
    <xf numFmtId="0" fontId="13" fillId="0" borderId="7" xfId="0" applyFont="1" applyFill="1" applyBorder="1" applyAlignment="1">
      <alignment horizontal="right" vertical="center"/>
    </xf>
    <xf numFmtId="2" fontId="13" fillId="0" borderId="5" xfId="0" applyNumberFormat="1" applyFont="1" applyFill="1" applyBorder="1" applyAlignment="1">
      <alignment vertical="center"/>
    </xf>
    <xf numFmtId="2" fontId="13" fillId="0" borderId="7" xfId="0" applyNumberFormat="1" applyFont="1" applyFill="1" applyBorder="1" applyAlignment="1">
      <alignment vertical="center"/>
    </xf>
    <xf numFmtId="0" fontId="13" fillId="0" borderId="0" xfId="0" applyFont="1" applyFill="1" applyAlignment="1">
      <alignment vertical="center"/>
    </xf>
    <xf numFmtId="0" fontId="10" fillId="0" borderId="6" xfId="0" applyFont="1" applyFill="1" applyBorder="1" applyAlignment="1">
      <alignment vertical="center" wrapText="1"/>
    </xf>
    <xf numFmtId="0" fontId="9" fillId="0" borderId="6" xfId="0" applyFont="1" applyFill="1" applyBorder="1" applyAlignment="1">
      <alignment vertical="center" wrapText="1"/>
    </xf>
    <xf numFmtId="0" fontId="9" fillId="0" borderId="6" xfId="0" applyFont="1" applyFill="1" applyBorder="1" applyAlignment="1">
      <alignment horizontal="right" vertical="center" wrapText="1"/>
    </xf>
    <xf numFmtId="0" fontId="15" fillId="3" borderId="6" xfId="0" applyFont="1" applyFill="1" applyBorder="1" applyAlignment="1">
      <alignment horizontal="left" vertical="center" wrapText="1"/>
    </xf>
    <xf numFmtId="2" fontId="2" fillId="0" borderId="24" xfId="0" applyNumberFormat="1" applyFont="1" applyFill="1" applyBorder="1" applyAlignment="1">
      <alignment horizontal="right" vertical="center"/>
    </xf>
    <xf numFmtId="16" fontId="13" fillId="0" borderId="6" xfId="0" applyNumberFormat="1" applyFont="1" applyFill="1" applyBorder="1" applyAlignment="1">
      <alignment horizontal="center" vertical="center"/>
    </xf>
    <xf numFmtId="0" fontId="2" fillId="3" borderId="6" xfId="1" applyFont="1" applyFill="1" applyBorder="1" applyAlignment="1">
      <alignment horizontal="left" vertical="center"/>
    </xf>
    <xf numFmtId="0" fontId="2" fillId="3" borderId="6" xfId="1" applyFont="1" applyFill="1" applyBorder="1" applyAlignment="1">
      <alignment horizontal="center" vertical="center" wrapText="1"/>
    </xf>
    <xf numFmtId="0" fontId="2" fillId="3" borderId="6" xfId="1" applyFont="1" applyFill="1" applyBorder="1" applyAlignment="1">
      <alignment horizontal="right" vertical="center"/>
    </xf>
    <xf numFmtId="0" fontId="2" fillId="0" borderId="6" xfId="0" applyFont="1" applyFill="1" applyBorder="1" applyAlignment="1">
      <alignment horizontal="left" vertical="center" wrapText="1"/>
    </xf>
    <xf numFmtId="164" fontId="2" fillId="0" borderId="5" xfId="0" applyNumberFormat="1" applyFont="1" applyBorder="1" applyAlignment="1">
      <alignment vertical="center"/>
    </xf>
    <xf numFmtId="0" fontId="2" fillId="0" borderId="25" xfId="0" applyFont="1" applyBorder="1" applyAlignment="1">
      <alignment horizontal="right" vertical="center"/>
    </xf>
    <xf numFmtId="0" fontId="13" fillId="0" borderId="5" xfId="0" applyFont="1" applyFill="1" applyBorder="1" applyAlignment="1">
      <alignment horizontal="center" vertical="center"/>
    </xf>
    <xf numFmtId="0" fontId="13" fillId="0" borderId="5" xfId="0" applyFont="1" applyFill="1" applyBorder="1" applyAlignment="1">
      <alignment vertical="center" wrapText="1"/>
    </xf>
    <xf numFmtId="0" fontId="13" fillId="0" borderId="7" xfId="0" applyFont="1" applyFill="1" applyBorder="1" applyAlignment="1">
      <alignment horizontal="center" vertical="center" wrapText="1"/>
    </xf>
    <xf numFmtId="0" fontId="0" fillId="0" borderId="5" xfId="0" applyFill="1" applyBorder="1" applyAlignment="1">
      <alignment horizontal="right"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1" fontId="13" fillId="0" borderId="1" xfId="0" applyNumberFormat="1" applyFont="1" applyFill="1" applyBorder="1" applyAlignment="1">
      <alignment horizontal="right" vertical="center" wrapText="1"/>
    </xf>
    <xf numFmtId="164" fontId="16" fillId="0" borderId="6" xfId="0" applyNumberFormat="1" applyFont="1" applyFill="1" applyBorder="1" applyAlignment="1">
      <alignment vertical="center" wrapText="1"/>
    </xf>
    <xf numFmtId="164" fontId="16" fillId="3" borderId="6" xfId="0" applyNumberFormat="1" applyFont="1" applyFill="1" applyBorder="1" applyAlignment="1">
      <alignment vertical="center"/>
    </xf>
    <xf numFmtId="164" fontId="16" fillId="0" borderId="6" xfId="0" applyNumberFormat="1" applyFont="1" applyFill="1" applyBorder="1" applyAlignment="1">
      <alignment vertical="center"/>
    </xf>
    <xf numFmtId="164" fontId="13" fillId="0" borderId="6" xfId="0" applyNumberFormat="1" applyFont="1" applyFill="1" applyBorder="1" applyAlignment="1">
      <alignment horizontal="right" vertical="center" wrapText="1"/>
    </xf>
    <xf numFmtId="164" fontId="16" fillId="0" borderId="6" xfId="0" applyNumberFormat="1" applyFont="1" applyFill="1" applyBorder="1" applyAlignment="1">
      <alignment horizontal="right" vertical="center" wrapText="1"/>
    </xf>
    <xf numFmtId="164" fontId="0" fillId="0" borderId="6" xfId="0" applyNumberFormat="1" applyFill="1" applyBorder="1" applyAlignment="1">
      <alignment horizontal="right" vertical="center" wrapText="1"/>
    </xf>
    <xf numFmtId="164" fontId="16" fillId="3" borderId="6" xfId="0" applyNumberFormat="1" applyFont="1" applyFill="1" applyBorder="1" applyAlignment="1">
      <alignment horizontal="right" vertical="center"/>
    </xf>
    <xf numFmtId="164" fontId="16" fillId="0" borderId="6" xfId="0" applyNumberFormat="1" applyFont="1" applyFill="1" applyBorder="1" applyAlignment="1">
      <alignment horizontal="right" vertical="center"/>
    </xf>
    <xf numFmtId="164" fontId="13" fillId="2" borderId="6" xfId="0" applyNumberFormat="1" applyFont="1" applyFill="1" applyBorder="1" applyAlignment="1">
      <alignment horizontal="right" vertical="center" wrapText="1"/>
    </xf>
    <xf numFmtId="164" fontId="13" fillId="3" borderId="6" xfId="0" applyNumberFormat="1" applyFont="1" applyFill="1" applyBorder="1" applyAlignment="1">
      <alignment horizontal="right" vertical="center" wrapText="1"/>
    </xf>
    <xf numFmtId="0" fontId="8" fillId="0" borderId="0" xfId="0" applyFont="1" applyAlignment="1">
      <alignment horizontal="center" vertical="top"/>
    </xf>
    <xf numFmtId="0" fontId="2" fillId="0" borderId="2" xfId="0" applyFont="1" applyBorder="1" applyAlignment="1">
      <alignment horizontal="center" vertical="center" textRotation="90"/>
    </xf>
    <xf numFmtId="0" fontId="2" fillId="0" borderId="18" xfId="0" applyFont="1" applyBorder="1" applyAlignment="1">
      <alignment horizontal="center" vertical="center" textRotation="90"/>
    </xf>
    <xf numFmtId="0" fontId="2" fillId="0" borderId="2" xfId="0" applyFont="1" applyBorder="1" applyAlignment="1">
      <alignment horizontal="center" vertical="center" wrapText="1"/>
    </xf>
    <xf numFmtId="0" fontId="2" fillId="0" borderId="18"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textRotation="90"/>
    </xf>
    <xf numFmtId="0" fontId="2" fillId="2" borderId="18" xfId="0" applyFont="1" applyFill="1" applyBorder="1" applyAlignment="1">
      <alignment horizontal="center" vertical="center" textRotation="90"/>
    </xf>
    <xf numFmtId="2" fontId="2" fillId="0" borderId="2" xfId="0" applyNumberFormat="1" applyFont="1" applyBorder="1" applyAlignment="1">
      <alignment horizontal="center" vertical="center" textRotation="90" wrapText="1"/>
    </xf>
    <xf numFmtId="2" fontId="2" fillId="0" borderId="18" xfId="0" applyNumberFormat="1" applyFont="1" applyBorder="1" applyAlignment="1">
      <alignment horizontal="center" vertical="center" textRotation="90"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2" fillId="0" borderId="2"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3" fillId="2" borderId="2"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6" fillId="2" borderId="0" xfId="0" applyFont="1" applyFill="1" applyAlignment="1">
      <alignment horizontal="left" vertical="top"/>
    </xf>
    <xf numFmtId="0" fontId="22" fillId="2" borderId="0" xfId="0" applyFont="1" applyFill="1" applyAlignment="1">
      <alignment horizontal="left" vertical="top"/>
    </xf>
    <xf numFmtId="0" fontId="13" fillId="2" borderId="0" xfId="0" applyFont="1" applyFill="1" applyAlignment="1">
      <alignment horizontal="left" vertical="top"/>
    </xf>
    <xf numFmtId="0" fontId="4" fillId="0" borderId="11" xfId="0" applyFont="1" applyBorder="1" applyAlignment="1">
      <alignment horizontal="center" vertical="center"/>
    </xf>
    <xf numFmtId="0" fontId="4" fillId="0" borderId="11" xfId="0" applyFont="1" applyBorder="1" applyAlignment="1">
      <alignment horizontal="right" vertical="center" wrapText="1"/>
    </xf>
    <xf numFmtId="0" fontId="4" fillId="0" borderId="16" xfId="0" applyFont="1" applyBorder="1" applyAlignment="1">
      <alignment horizontal="center" vertical="center" wrapText="1"/>
    </xf>
    <xf numFmtId="0" fontId="4" fillId="0" borderId="11" xfId="0" applyFont="1" applyBorder="1" applyAlignment="1">
      <alignment horizontal="right" vertical="center"/>
    </xf>
    <xf numFmtId="0" fontId="4" fillId="0" borderId="16" xfId="0" applyFont="1" applyBorder="1" applyAlignment="1">
      <alignment horizontal="right" vertical="center"/>
    </xf>
    <xf numFmtId="2" fontId="4" fillId="0" borderId="11" xfId="0" applyNumberFormat="1" applyFont="1" applyBorder="1" applyAlignment="1">
      <alignment vertical="center"/>
    </xf>
    <xf numFmtId="2" fontId="4" fillId="0" borderId="16" xfId="0" applyNumberFormat="1" applyFont="1" applyBorder="1" applyAlignment="1">
      <alignment vertical="center"/>
    </xf>
  </cellXfs>
  <cellStyles count="3">
    <cellStyle name="Normal" xfId="0" builtinId="0"/>
    <cellStyle name="Normal 2" xfId="1" xr:uid="{00000000-0005-0000-0000-000001000000}"/>
    <cellStyle name="Style 1"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drawing1.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049" name="Rectangle 1">
          <a:extLst>
            <a:ext uri="{FF2B5EF4-FFF2-40B4-BE49-F238E27FC236}">
              <a16:creationId xmlns:a16="http://schemas.microsoft.com/office/drawing/2014/main" id="{00000000-0008-0000-0300-000001080000}"/>
            </a:ext>
          </a:extLst>
        </xdr:cNvPr>
        <xdr:cNvSpPr>
          <a:spLocks noChangeArrowheads="1"/>
        </xdr:cNvSpPr>
      </xdr:nvSpPr>
      <xdr:spPr bwMode="auto">
        <a:xfrm>
          <a:off x="8210550" y="7715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168</xdr:row>
      <xdr:rowOff>0</xdr:rowOff>
    </xdr:from>
    <xdr:to>
      <xdr:col>2</xdr:col>
      <xdr:colOff>76200</xdr:colOff>
      <xdr:row>169</xdr:row>
      <xdr:rowOff>38100</xdr:rowOff>
    </xdr:to>
    <xdr:sp macro="" textlink="">
      <xdr:nvSpPr>
        <xdr:cNvPr id="3" name="Text Box 2">
          <a:extLst>
            <a:ext uri="{FF2B5EF4-FFF2-40B4-BE49-F238E27FC236}">
              <a16:creationId xmlns:a16="http://schemas.microsoft.com/office/drawing/2014/main" id="{2D56D69D-BA26-4303-9235-EA16BF08E85F}"/>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168</xdr:row>
      <xdr:rowOff>0</xdr:rowOff>
    </xdr:from>
    <xdr:to>
      <xdr:col>2</xdr:col>
      <xdr:colOff>76200</xdr:colOff>
      <xdr:row>169</xdr:row>
      <xdr:rowOff>38100</xdr:rowOff>
    </xdr:to>
    <xdr:sp macro="" textlink="">
      <xdr:nvSpPr>
        <xdr:cNvPr id="4" name="Text Box 3">
          <a:extLst>
            <a:ext uri="{FF2B5EF4-FFF2-40B4-BE49-F238E27FC236}">
              <a16:creationId xmlns:a16="http://schemas.microsoft.com/office/drawing/2014/main" id="{5292A356-FFB8-43CB-BD2D-067ECF77C4B6}"/>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168</xdr:row>
      <xdr:rowOff>0</xdr:rowOff>
    </xdr:from>
    <xdr:to>
      <xdr:col>2</xdr:col>
      <xdr:colOff>76200</xdr:colOff>
      <xdr:row>169</xdr:row>
      <xdr:rowOff>38100</xdr:rowOff>
    </xdr:to>
    <xdr:sp macro="" textlink="">
      <xdr:nvSpPr>
        <xdr:cNvPr id="5" name="Text Box 4">
          <a:extLst>
            <a:ext uri="{FF2B5EF4-FFF2-40B4-BE49-F238E27FC236}">
              <a16:creationId xmlns:a16="http://schemas.microsoft.com/office/drawing/2014/main" id="{09913859-47F3-4B89-B51A-A0E7FAA2DBC5}"/>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168</xdr:row>
      <xdr:rowOff>0</xdr:rowOff>
    </xdr:from>
    <xdr:to>
      <xdr:col>2</xdr:col>
      <xdr:colOff>76200</xdr:colOff>
      <xdr:row>169</xdr:row>
      <xdr:rowOff>38100</xdr:rowOff>
    </xdr:to>
    <xdr:sp macro="" textlink="">
      <xdr:nvSpPr>
        <xdr:cNvPr id="6" name="Text Box 5">
          <a:extLst>
            <a:ext uri="{FF2B5EF4-FFF2-40B4-BE49-F238E27FC236}">
              <a16:creationId xmlns:a16="http://schemas.microsoft.com/office/drawing/2014/main" id="{BD5322A4-70F0-4FD7-AEF7-10124594EED6}"/>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168</xdr:row>
      <xdr:rowOff>0</xdr:rowOff>
    </xdr:from>
    <xdr:to>
      <xdr:col>2</xdr:col>
      <xdr:colOff>76200</xdr:colOff>
      <xdr:row>169</xdr:row>
      <xdr:rowOff>38100</xdr:rowOff>
    </xdr:to>
    <xdr:sp macro="" textlink="">
      <xdr:nvSpPr>
        <xdr:cNvPr id="7" name="Text Box 6">
          <a:extLst>
            <a:ext uri="{FF2B5EF4-FFF2-40B4-BE49-F238E27FC236}">
              <a16:creationId xmlns:a16="http://schemas.microsoft.com/office/drawing/2014/main" id="{E3BFB9ED-C8CE-452B-B0FE-277D9D2DF6ED}"/>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168</xdr:row>
      <xdr:rowOff>0</xdr:rowOff>
    </xdr:from>
    <xdr:to>
      <xdr:col>2</xdr:col>
      <xdr:colOff>76200</xdr:colOff>
      <xdr:row>169</xdr:row>
      <xdr:rowOff>38100</xdr:rowOff>
    </xdr:to>
    <xdr:sp macro="" textlink="">
      <xdr:nvSpPr>
        <xdr:cNvPr id="8" name="Text Box 7">
          <a:extLst>
            <a:ext uri="{FF2B5EF4-FFF2-40B4-BE49-F238E27FC236}">
              <a16:creationId xmlns:a16="http://schemas.microsoft.com/office/drawing/2014/main" id="{A3557511-A919-4B8D-9C58-1969696B6267}"/>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168</xdr:row>
      <xdr:rowOff>0</xdr:rowOff>
    </xdr:from>
    <xdr:to>
      <xdr:col>2</xdr:col>
      <xdr:colOff>76200</xdr:colOff>
      <xdr:row>169</xdr:row>
      <xdr:rowOff>38100</xdr:rowOff>
    </xdr:to>
    <xdr:sp macro="" textlink="">
      <xdr:nvSpPr>
        <xdr:cNvPr id="9" name="Text Box 8">
          <a:extLst>
            <a:ext uri="{FF2B5EF4-FFF2-40B4-BE49-F238E27FC236}">
              <a16:creationId xmlns:a16="http://schemas.microsoft.com/office/drawing/2014/main" id="{41727CA8-9DE5-4EAA-9E7D-B4BCFB65CEA3}"/>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168</xdr:row>
      <xdr:rowOff>0</xdr:rowOff>
    </xdr:from>
    <xdr:to>
      <xdr:col>2</xdr:col>
      <xdr:colOff>76200</xdr:colOff>
      <xdr:row>169</xdr:row>
      <xdr:rowOff>38100</xdr:rowOff>
    </xdr:to>
    <xdr:sp macro="" textlink="">
      <xdr:nvSpPr>
        <xdr:cNvPr id="10" name="Text Box 9">
          <a:extLst>
            <a:ext uri="{FF2B5EF4-FFF2-40B4-BE49-F238E27FC236}">
              <a16:creationId xmlns:a16="http://schemas.microsoft.com/office/drawing/2014/main" id="{48BFC2EA-611C-41B3-B2B3-B621657040AA}"/>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167</xdr:row>
      <xdr:rowOff>0</xdr:rowOff>
    </xdr:from>
    <xdr:to>
      <xdr:col>2</xdr:col>
      <xdr:colOff>76200</xdr:colOff>
      <xdr:row>168</xdr:row>
      <xdr:rowOff>38100</xdr:rowOff>
    </xdr:to>
    <xdr:sp macro="" textlink="">
      <xdr:nvSpPr>
        <xdr:cNvPr id="11" name="Text Box 2">
          <a:extLst>
            <a:ext uri="{FF2B5EF4-FFF2-40B4-BE49-F238E27FC236}">
              <a16:creationId xmlns:a16="http://schemas.microsoft.com/office/drawing/2014/main" id="{64E19740-BBCB-4388-92AB-5D225F6A275E}"/>
            </a:ext>
          </a:extLst>
        </xdr:cNvPr>
        <xdr:cNvSpPr txBox="1">
          <a:spLocks noChangeArrowheads="1"/>
        </xdr:cNvSpPr>
      </xdr:nvSpPr>
      <xdr:spPr bwMode="auto">
        <a:xfrm>
          <a:off x="3143250" y="16840200"/>
          <a:ext cx="76200" cy="200025"/>
        </a:xfrm>
        <a:prstGeom prst="rect">
          <a:avLst/>
        </a:prstGeom>
        <a:noFill/>
        <a:ln w="9525">
          <a:noFill/>
          <a:miter lim="800000"/>
          <a:headEnd/>
          <a:tailEnd/>
        </a:ln>
      </xdr:spPr>
    </xdr:sp>
    <xdr:clientData/>
  </xdr:twoCellAnchor>
  <xdr:twoCellAnchor editAs="oneCell">
    <xdr:from>
      <xdr:col>2</xdr:col>
      <xdr:colOff>0</xdr:colOff>
      <xdr:row>167</xdr:row>
      <xdr:rowOff>0</xdr:rowOff>
    </xdr:from>
    <xdr:to>
      <xdr:col>2</xdr:col>
      <xdr:colOff>76200</xdr:colOff>
      <xdr:row>168</xdr:row>
      <xdr:rowOff>38100</xdr:rowOff>
    </xdr:to>
    <xdr:sp macro="" textlink="">
      <xdr:nvSpPr>
        <xdr:cNvPr id="12" name="Text Box 3">
          <a:extLst>
            <a:ext uri="{FF2B5EF4-FFF2-40B4-BE49-F238E27FC236}">
              <a16:creationId xmlns:a16="http://schemas.microsoft.com/office/drawing/2014/main" id="{B061A91C-44B2-4E95-8002-89DE0565C4D8}"/>
            </a:ext>
          </a:extLst>
        </xdr:cNvPr>
        <xdr:cNvSpPr txBox="1">
          <a:spLocks noChangeArrowheads="1"/>
        </xdr:cNvSpPr>
      </xdr:nvSpPr>
      <xdr:spPr bwMode="auto">
        <a:xfrm>
          <a:off x="3143250" y="16840200"/>
          <a:ext cx="76200" cy="200025"/>
        </a:xfrm>
        <a:prstGeom prst="rect">
          <a:avLst/>
        </a:prstGeom>
        <a:noFill/>
        <a:ln w="9525">
          <a:noFill/>
          <a:miter lim="800000"/>
          <a:headEnd/>
          <a:tailEnd/>
        </a:ln>
      </xdr:spPr>
    </xdr:sp>
    <xdr:clientData/>
  </xdr:twoCellAnchor>
  <xdr:twoCellAnchor editAs="oneCell">
    <xdr:from>
      <xdr:col>2</xdr:col>
      <xdr:colOff>0</xdr:colOff>
      <xdr:row>167</xdr:row>
      <xdr:rowOff>0</xdr:rowOff>
    </xdr:from>
    <xdr:to>
      <xdr:col>2</xdr:col>
      <xdr:colOff>76200</xdr:colOff>
      <xdr:row>168</xdr:row>
      <xdr:rowOff>38100</xdr:rowOff>
    </xdr:to>
    <xdr:sp macro="" textlink="">
      <xdr:nvSpPr>
        <xdr:cNvPr id="13" name="Text Box 4">
          <a:extLst>
            <a:ext uri="{FF2B5EF4-FFF2-40B4-BE49-F238E27FC236}">
              <a16:creationId xmlns:a16="http://schemas.microsoft.com/office/drawing/2014/main" id="{9C535B1A-34DE-4DBC-AD76-071E5F885BEA}"/>
            </a:ext>
          </a:extLst>
        </xdr:cNvPr>
        <xdr:cNvSpPr txBox="1">
          <a:spLocks noChangeArrowheads="1"/>
        </xdr:cNvSpPr>
      </xdr:nvSpPr>
      <xdr:spPr bwMode="auto">
        <a:xfrm>
          <a:off x="3143250" y="16840200"/>
          <a:ext cx="76200" cy="200025"/>
        </a:xfrm>
        <a:prstGeom prst="rect">
          <a:avLst/>
        </a:prstGeom>
        <a:noFill/>
        <a:ln w="9525">
          <a:noFill/>
          <a:miter lim="800000"/>
          <a:headEnd/>
          <a:tailEnd/>
        </a:ln>
      </xdr:spPr>
    </xdr:sp>
    <xdr:clientData/>
  </xdr:twoCellAnchor>
  <xdr:twoCellAnchor editAs="oneCell">
    <xdr:from>
      <xdr:col>2</xdr:col>
      <xdr:colOff>0</xdr:colOff>
      <xdr:row>167</xdr:row>
      <xdr:rowOff>0</xdr:rowOff>
    </xdr:from>
    <xdr:to>
      <xdr:col>2</xdr:col>
      <xdr:colOff>76200</xdr:colOff>
      <xdr:row>168</xdr:row>
      <xdr:rowOff>38100</xdr:rowOff>
    </xdr:to>
    <xdr:sp macro="" textlink="">
      <xdr:nvSpPr>
        <xdr:cNvPr id="14" name="Text Box 5">
          <a:extLst>
            <a:ext uri="{FF2B5EF4-FFF2-40B4-BE49-F238E27FC236}">
              <a16:creationId xmlns:a16="http://schemas.microsoft.com/office/drawing/2014/main" id="{5FCE9FAC-F743-4240-BF77-1D587C1A55A6}"/>
            </a:ext>
          </a:extLst>
        </xdr:cNvPr>
        <xdr:cNvSpPr txBox="1">
          <a:spLocks noChangeArrowheads="1"/>
        </xdr:cNvSpPr>
      </xdr:nvSpPr>
      <xdr:spPr bwMode="auto">
        <a:xfrm>
          <a:off x="3143250" y="16840200"/>
          <a:ext cx="76200" cy="200025"/>
        </a:xfrm>
        <a:prstGeom prst="rect">
          <a:avLst/>
        </a:prstGeom>
        <a:noFill/>
        <a:ln w="9525">
          <a:noFill/>
          <a:miter lim="800000"/>
          <a:headEnd/>
          <a:tailEnd/>
        </a:ln>
      </xdr:spPr>
    </xdr:sp>
    <xdr:clientData/>
  </xdr:twoCellAnchor>
  <xdr:twoCellAnchor editAs="oneCell">
    <xdr:from>
      <xdr:col>2</xdr:col>
      <xdr:colOff>0</xdr:colOff>
      <xdr:row>167</xdr:row>
      <xdr:rowOff>0</xdr:rowOff>
    </xdr:from>
    <xdr:to>
      <xdr:col>2</xdr:col>
      <xdr:colOff>76200</xdr:colOff>
      <xdr:row>168</xdr:row>
      <xdr:rowOff>38100</xdr:rowOff>
    </xdr:to>
    <xdr:sp macro="" textlink="">
      <xdr:nvSpPr>
        <xdr:cNvPr id="15" name="Text Box 6">
          <a:extLst>
            <a:ext uri="{FF2B5EF4-FFF2-40B4-BE49-F238E27FC236}">
              <a16:creationId xmlns:a16="http://schemas.microsoft.com/office/drawing/2014/main" id="{C8DA1EB0-856D-4147-8953-86F0DDBD0D3A}"/>
            </a:ext>
          </a:extLst>
        </xdr:cNvPr>
        <xdr:cNvSpPr txBox="1">
          <a:spLocks noChangeArrowheads="1"/>
        </xdr:cNvSpPr>
      </xdr:nvSpPr>
      <xdr:spPr bwMode="auto">
        <a:xfrm>
          <a:off x="3143250" y="16840200"/>
          <a:ext cx="76200" cy="200025"/>
        </a:xfrm>
        <a:prstGeom prst="rect">
          <a:avLst/>
        </a:prstGeom>
        <a:noFill/>
        <a:ln w="9525">
          <a:noFill/>
          <a:miter lim="800000"/>
          <a:headEnd/>
          <a:tailEnd/>
        </a:ln>
      </xdr:spPr>
    </xdr:sp>
    <xdr:clientData/>
  </xdr:twoCellAnchor>
  <xdr:twoCellAnchor editAs="oneCell">
    <xdr:from>
      <xdr:col>2</xdr:col>
      <xdr:colOff>0</xdr:colOff>
      <xdr:row>167</xdr:row>
      <xdr:rowOff>0</xdr:rowOff>
    </xdr:from>
    <xdr:to>
      <xdr:col>2</xdr:col>
      <xdr:colOff>76200</xdr:colOff>
      <xdr:row>168</xdr:row>
      <xdr:rowOff>38100</xdr:rowOff>
    </xdr:to>
    <xdr:sp macro="" textlink="">
      <xdr:nvSpPr>
        <xdr:cNvPr id="16" name="Text Box 7">
          <a:extLst>
            <a:ext uri="{FF2B5EF4-FFF2-40B4-BE49-F238E27FC236}">
              <a16:creationId xmlns:a16="http://schemas.microsoft.com/office/drawing/2014/main" id="{D4FDC3BA-0E10-4DE8-A21E-97932D1A98BA}"/>
            </a:ext>
          </a:extLst>
        </xdr:cNvPr>
        <xdr:cNvSpPr txBox="1">
          <a:spLocks noChangeArrowheads="1"/>
        </xdr:cNvSpPr>
      </xdr:nvSpPr>
      <xdr:spPr bwMode="auto">
        <a:xfrm>
          <a:off x="3143250" y="16840200"/>
          <a:ext cx="76200" cy="200025"/>
        </a:xfrm>
        <a:prstGeom prst="rect">
          <a:avLst/>
        </a:prstGeom>
        <a:noFill/>
        <a:ln w="9525">
          <a:noFill/>
          <a:miter lim="800000"/>
          <a:headEnd/>
          <a:tailEnd/>
        </a:ln>
      </xdr:spPr>
    </xdr:sp>
    <xdr:clientData/>
  </xdr:twoCellAnchor>
  <xdr:twoCellAnchor editAs="oneCell">
    <xdr:from>
      <xdr:col>2</xdr:col>
      <xdr:colOff>0</xdr:colOff>
      <xdr:row>167</xdr:row>
      <xdr:rowOff>0</xdr:rowOff>
    </xdr:from>
    <xdr:to>
      <xdr:col>2</xdr:col>
      <xdr:colOff>76200</xdr:colOff>
      <xdr:row>168</xdr:row>
      <xdr:rowOff>38100</xdr:rowOff>
    </xdr:to>
    <xdr:sp macro="" textlink="">
      <xdr:nvSpPr>
        <xdr:cNvPr id="17" name="Text Box 8">
          <a:extLst>
            <a:ext uri="{FF2B5EF4-FFF2-40B4-BE49-F238E27FC236}">
              <a16:creationId xmlns:a16="http://schemas.microsoft.com/office/drawing/2014/main" id="{6EEE8B5A-BD03-4A52-BEAB-850AC6D5D983}"/>
            </a:ext>
          </a:extLst>
        </xdr:cNvPr>
        <xdr:cNvSpPr txBox="1">
          <a:spLocks noChangeArrowheads="1"/>
        </xdr:cNvSpPr>
      </xdr:nvSpPr>
      <xdr:spPr bwMode="auto">
        <a:xfrm>
          <a:off x="3143250" y="16840200"/>
          <a:ext cx="76200" cy="200025"/>
        </a:xfrm>
        <a:prstGeom prst="rect">
          <a:avLst/>
        </a:prstGeom>
        <a:noFill/>
        <a:ln w="9525">
          <a:noFill/>
          <a:miter lim="800000"/>
          <a:headEnd/>
          <a:tailEnd/>
        </a:ln>
      </xdr:spPr>
    </xdr:sp>
    <xdr:clientData/>
  </xdr:twoCellAnchor>
  <xdr:twoCellAnchor editAs="oneCell">
    <xdr:from>
      <xdr:col>2</xdr:col>
      <xdr:colOff>0</xdr:colOff>
      <xdr:row>167</xdr:row>
      <xdr:rowOff>0</xdr:rowOff>
    </xdr:from>
    <xdr:to>
      <xdr:col>2</xdr:col>
      <xdr:colOff>76200</xdr:colOff>
      <xdr:row>168</xdr:row>
      <xdr:rowOff>38100</xdr:rowOff>
    </xdr:to>
    <xdr:sp macro="" textlink="">
      <xdr:nvSpPr>
        <xdr:cNvPr id="18" name="Text Box 9">
          <a:extLst>
            <a:ext uri="{FF2B5EF4-FFF2-40B4-BE49-F238E27FC236}">
              <a16:creationId xmlns:a16="http://schemas.microsoft.com/office/drawing/2014/main" id="{266FDA79-46B9-4321-9F04-52035ADDAD63}"/>
            </a:ext>
          </a:extLst>
        </xdr:cNvPr>
        <xdr:cNvSpPr txBox="1">
          <a:spLocks noChangeArrowheads="1"/>
        </xdr:cNvSpPr>
      </xdr:nvSpPr>
      <xdr:spPr bwMode="auto">
        <a:xfrm>
          <a:off x="3143250" y="16840200"/>
          <a:ext cx="76200" cy="200025"/>
        </a:xfrm>
        <a:prstGeom prst="rect">
          <a:avLst/>
        </a:prstGeom>
        <a:noFill/>
        <a:ln w="9525">
          <a:no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 name="Rectangle 1">
          <a:extLst>
            <a:ext uri="{FF2B5EF4-FFF2-40B4-BE49-F238E27FC236}">
              <a16:creationId xmlns:a16="http://schemas.microsoft.com/office/drawing/2014/main" id="{AF693831-4128-48E9-99C8-DB00952678E7}"/>
            </a:ext>
          </a:extLst>
        </xdr:cNvPr>
        <xdr:cNvSpPr>
          <a:spLocks noChangeArrowheads="1"/>
        </xdr:cNvSpPr>
      </xdr:nvSpPr>
      <xdr:spPr bwMode="auto">
        <a:xfrm>
          <a:off x="8839200" y="9620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85</xdr:row>
      <xdr:rowOff>0</xdr:rowOff>
    </xdr:from>
    <xdr:to>
      <xdr:col>2</xdr:col>
      <xdr:colOff>76200</xdr:colOff>
      <xdr:row>86</xdr:row>
      <xdr:rowOff>38100</xdr:rowOff>
    </xdr:to>
    <xdr:sp macro="" textlink="">
      <xdr:nvSpPr>
        <xdr:cNvPr id="3" name="Text Box 2">
          <a:extLst>
            <a:ext uri="{FF2B5EF4-FFF2-40B4-BE49-F238E27FC236}">
              <a16:creationId xmlns:a16="http://schemas.microsoft.com/office/drawing/2014/main" id="{035C4731-8447-4481-AEA6-BEF4A74B67BF}"/>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85</xdr:row>
      <xdr:rowOff>0</xdr:rowOff>
    </xdr:from>
    <xdr:to>
      <xdr:col>2</xdr:col>
      <xdr:colOff>76200</xdr:colOff>
      <xdr:row>86</xdr:row>
      <xdr:rowOff>38100</xdr:rowOff>
    </xdr:to>
    <xdr:sp macro="" textlink="">
      <xdr:nvSpPr>
        <xdr:cNvPr id="4" name="Text Box 3">
          <a:extLst>
            <a:ext uri="{FF2B5EF4-FFF2-40B4-BE49-F238E27FC236}">
              <a16:creationId xmlns:a16="http://schemas.microsoft.com/office/drawing/2014/main" id="{C8728129-546F-45D4-BCB9-739F1DB89D5F}"/>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85</xdr:row>
      <xdr:rowOff>0</xdr:rowOff>
    </xdr:from>
    <xdr:to>
      <xdr:col>2</xdr:col>
      <xdr:colOff>76200</xdr:colOff>
      <xdr:row>86</xdr:row>
      <xdr:rowOff>38100</xdr:rowOff>
    </xdr:to>
    <xdr:sp macro="" textlink="">
      <xdr:nvSpPr>
        <xdr:cNvPr id="5" name="Text Box 4">
          <a:extLst>
            <a:ext uri="{FF2B5EF4-FFF2-40B4-BE49-F238E27FC236}">
              <a16:creationId xmlns:a16="http://schemas.microsoft.com/office/drawing/2014/main" id="{2B6D5FAD-3B01-4F77-A3F2-7D48A5FD5244}"/>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85</xdr:row>
      <xdr:rowOff>0</xdr:rowOff>
    </xdr:from>
    <xdr:to>
      <xdr:col>2</xdr:col>
      <xdr:colOff>76200</xdr:colOff>
      <xdr:row>86</xdr:row>
      <xdr:rowOff>38100</xdr:rowOff>
    </xdr:to>
    <xdr:sp macro="" textlink="">
      <xdr:nvSpPr>
        <xdr:cNvPr id="6" name="Text Box 5">
          <a:extLst>
            <a:ext uri="{FF2B5EF4-FFF2-40B4-BE49-F238E27FC236}">
              <a16:creationId xmlns:a16="http://schemas.microsoft.com/office/drawing/2014/main" id="{44729568-A36F-43E2-A326-0417C6C3BDF1}"/>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85</xdr:row>
      <xdr:rowOff>0</xdr:rowOff>
    </xdr:from>
    <xdr:to>
      <xdr:col>2</xdr:col>
      <xdr:colOff>76200</xdr:colOff>
      <xdr:row>86</xdr:row>
      <xdr:rowOff>38100</xdr:rowOff>
    </xdr:to>
    <xdr:sp macro="" textlink="">
      <xdr:nvSpPr>
        <xdr:cNvPr id="7" name="Text Box 6">
          <a:extLst>
            <a:ext uri="{FF2B5EF4-FFF2-40B4-BE49-F238E27FC236}">
              <a16:creationId xmlns:a16="http://schemas.microsoft.com/office/drawing/2014/main" id="{74BD8EFA-77B1-468A-8D18-40B8C1E3FE3E}"/>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85</xdr:row>
      <xdr:rowOff>0</xdr:rowOff>
    </xdr:from>
    <xdr:to>
      <xdr:col>2</xdr:col>
      <xdr:colOff>76200</xdr:colOff>
      <xdr:row>86</xdr:row>
      <xdr:rowOff>38100</xdr:rowOff>
    </xdr:to>
    <xdr:sp macro="" textlink="">
      <xdr:nvSpPr>
        <xdr:cNvPr id="8" name="Text Box 7">
          <a:extLst>
            <a:ext uri="{FF2B5EF4-FFF2-40B4-BE49-F238E27FC236}">
              <a16:creationId xmlns:a16="http://schemas.microsoft.com/office/drawing/2014/main" id="{7E07B1E5-AC1C-4045-85F8-F5E7A3F5566E}"/>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85</xdr:row>
      <xdr:rowOff>0</xdr:rowOff>
    </xdr:from>
    <xdr:to>
      <xdr:col>2</xdr:col>
      <xdr:colOff>76200</xdr:colOff>
      <xdr:row>86</xdr:row>
      <xdr:rowOff>38100</xdr:rowOff>
    </xdr:to>
    <xdr:sp macro="" textlink="">
      <xdr:nvSpPr>
        <xdr:cNvPr id="9" name="Text Box 8">
          <a:extLst>
            <a:ext uri="{FF2B5EF4-FFF2-40B4-BE49-F238E27FC236}">
              <a16:creationId xmlns:a16="http://schemas.microsoft.com/office/drawing/2014/main" id="{4737D715-D34A-4D1F-BD76-FFB312F2AFF1}"/>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85</xdr:row>
      <xdr:rowOff>0</xdr:rowOff>
    </xdr:from>
    <xdr:to>
      <xdr:col>2</xdr:col>
      <xdr:colOff>76200</xdr:colOff>
      <xdr:row>86</xdr:row>
      <xdr:rowOff>38100</xdr:rowOff>
    </xdr:to>
    <xdr:sp macro="" textlink="">
      <xdr:nvSpPr>
        <xdr:cNvPr id="10" name="Text Box 9">
          <a:extLst>
            <a:ext uri="{FF2B5EF4-FFF2-40B4-BE49-F238E27FC236}">
              <a16:creationId xmlns:a16="http://schemas.microsoft.com/office/drawing/2014/main" id="{646E1EC3-7134-4466-A0B2-BE1ADE842625}"/>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84</xdr:row>
      <xdr:rowOff>0</xdr:rowOff>
    </xdr:from>
    <xdr:to>
      <xdr:col>2</xdr:col>
      <xdr:colOff>76200</xdr:colOff>
      <xdr:row>85</xdr:row>
      <xdr:rowOff>38100</xdr:rowOff>
    </xdr:to>
    <xdr:sp macro="" textlink="">
      <xdr:nvSpPr>
        <xdr:cNvPr id="11" name="Text Box 2">
          <a:extLst>
            <a:ext uri="{FF2B5EF4-FFF2-40B4-BE49-F238E27FC236}">
              <a16:creationId xmlns:a16="http://schemas.microsoft.com/office/drawing/2014/main" id="{4767DCE9-3483-4E2A-A551-129CDCC44F0B}"/>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84</xdr:row>
      <xdr:rowOff>0</xdr:rowOff>
    </xdr:from>
    <xdr:to>
      <xdr:col>2</xdr:col>
      <xdr:colOff>76200</xdr:colOff>
      <xdr:row>85</xdr:row>
      <xdr:rowOff>38100</xdr:rowOff>
    </xdr:to>
    <xdr:sp macro="" textlink="">
      <xdr:nvSpPr>
        <xdr:cNvPr id="12" name="Text Box 3">
          <a:extLst>
            <a:ext uri="{FF2B5EF4-FFF2-40B4-BE49-F238E27FC236}">
              <a16:creationId xmlns:a16="http://schemas.microsoft.com/office/drawing/2014/main" id="{D8474D28-7DFB-4782-8F53-203F55EC446D}"/>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84</xdr:row>
      <xdr:rowOff>0</xdr:rowOff>
    </xdr:from>
    <xdr:to>
      <xdr:col>2</xdr:col>
      <xdr:colOff>76200</xdr:colOff>
      <xdr:row>85</xdr:row>
      <xdr:rowOff>38100</xdr:rowOff>
    </xdr:to>
    <xdr:sp macro="" textlink="">
      <xdr:nvSpPr>
        <xdr:cNvPr id="13" name="Text Box 4">
          <a:extLst>
            <a:ext uri="{FF2B5EF4-FFF2-40B4-BE49-F238E27FC236}">
              <a16:creationId xmlns:a16="http://schemas.microsoft.com/office/drawing/2014/main" id="{949ED982-38E8-4BA7-AE29-E5FED16D8156}"/>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84</xdr:row>
      <xdr:rowOff>0</xdr:rowOff>
    </xdr:from>
    <xdr:to>
      <xdr:col>2</xdr:col>
      <xdr:colOff>76200</xdr:colOff>
      <xdr:row>85</xdr:row>
      <xdr:rowOff>38100</xdr:rowOff>
    </xdr:to>
    <xdr:sp macro="" textlink="">
      <xdr:nvSpPr>
        <xdr:cNvPr id="14" name="Text Box 5">
          <a:extLst>
            <a:ext uri="{FF2B5EF4-FFF2-40B4-BE49-F238E27FC236}">
              <a16:creationId xmlns:a16="http://schemas.microsoft.com/office/drawing/2014/main" id="{85A3F152-D241-4BDE-8334-78006C1DD0F8}"/>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84</xdr:row>
      <xdr:rowOff>0</xdr:rowOff>
    </xdr:from>
    <xdr:to>
      <xdr:col>2</xdr:col>
      <xdr:colOff>76200</xdr:colOff>
      <xdr:row>85</xdr:row>
      <xdr:rowOff>38100</xdr:rowOff>
    </xdr:to>
    <xdr:sp macro="" textlink="">
      <xdr:nvSpPr>
        <xdr:cNvPr id="15" name="Text Box 6">
          <a:extLst>
            <a:ext uri="{FF2B5EF4-FFF2-40B4-BE49-F238E27FC236}">
              <a16:creationId xmlns:a16="http://schemas.microsoft.com/office/drawing/2014/main" id="{7C82A021-D20B-43E7-9EFF-8ED3B53673CB}"/>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84</xdr:row>
      <xdr:rowOff>0</xdr:rowOff>
    </xdr:from>
    <xdr:to>
      <xdr:col>2</xdr:col>
      <xdr:colOff>76200</xdr:colOff>
      <xdr:row>85</xdr:row>
      <xdr:rowOff>38100</xdr:rowOff>
    </xdr:to>
    <xdr:sp macro="" textlink="">
      <xdr:nvSpPr>
        <xdr:cNvPr id="16" name="Text Box 7">
          <a:extLst>
            <a:ext uri="{FF2B5EF4-FFF2-40B4-BE49-F238E27FC236}">
              <a16:creationId xmlns:a16="http://schemas.microsoft.com/office/drawing/2014/main" id="{B5C33191-82A6-4D8A-B61A-65038469171D}"/>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84</xdr:row>
      <xdr:rowOff>0</xdr:rowOff>
    </xdr:from>
    <xdr:to>
      <xdr:col>2</xdr:col>
      <xdr:colOff>76200</xdr:colOff>
      <xdr:row>85</xdr:row>
      <xdr:rowOff>38100</xdr:rowOff>
    </xdr:to>
    <xdr:sp macro="" textlink="">
      <xdr:nvSpPr>
        <xdr:cNvPr id="17" name="Text Box 8">
          <a:extLst>
            <a:ext uri="{FF2B5EF4-FFF2-40B4-BE49-F238E27FC236}">
              <a16:creationId xmlns:a16="http://schemas.microsoft.com/office/drawing/2014/main" id="{13387B40-1EFD-4ED1-AB66-F45E0E635E44}"/>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84</xdr:row>
      <xdr:rowOff>0</xdr:rowOff>
    </xdr:from>
    <xdr:to>
      <xdr:col>2</xdr:col>
      <xdr:colOff>76200</xdr:colOff>
      <xdr:row>85</xdr:row>
      <xdr:rowOff>38100</xdr:rowOff>
    </xdr:to>
    <xdr:sp macro="" textlink="">
      <xdr:nvSpPr>
        <xdr:cNvPr id="18" name="Text Box 9">
          <a:extLst>
            <a:ext uri="{FF2B5EF4-FFF2-40B4-BE49-F238E27FC236}">
              <a16:creationId xmlns:a16="http://schemas.microsoft.com/office/drawing/2014/main" id="{5CC6A0D7-E047-41AC-9C33-507984DDA493}"/>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 name="Rectangle 1">
          <a:extLst>
            <a:ext uri="{FF2B5EF4-FFF2-40B4-BE49-F238E27FC236}">
              <a16:creationId xmlns:a16="http://schemas.microsoft.com/office/drawing/2014/main" id="{1F3FC835-F1FB-4E69-8254-757B8266646A}"/>
            </a:ext>
          </a:extLst>
        </xdr:cNvPr>
        <xdr:cNvSpPr>
          <a:spLocks noChangeArrowheads="1"/>
        </xdr:cNvSpPr>
      </xdr:nvSpPr>
      <xdr:spPr bwMode="auto">
        <a:xfrm>
          <a:off x="8839200" y="9620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115</xdr:row>
      <xdr:rowOff>0</xdr:rowOff>
    </xdr:from>
    <xdr:to>
      <xdr:col>2</xdr:col>
      <xdr:colOff>76200</xdr:colOff>
      <xdr:row>116</xdr:row>
      <xdr:rowOff>38100</xdr:rowOff>
    </xdr:to>
    <xdr:sp macro="" textlink="">
      <xdr:nvSpPr>
        <xdr:cNvPr id="3" name="Text Box 2">
          <a:extLst>
            <a:ext uri="{FF2B5EF4-FFF2-40B4-BE49-F238E27FC236}">
              <a16:creationId xmlns:a16="http://schemas.microsoft.com/office/drawing/2014/main" id="{4BF26D8E-F474-497B-AE42-66044588BEA3}"/>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38100</xdr:rowOff>
    </xdr:to>
    <xdr:sp macro="" textlink="">
      <xdr:nvSpPr>
        <xdr:cNvPr id="4" name="Text Box 3">
          <a:extLst>
            <a:ext uri="{FF2B5EF4-FFF2-40B4-BE49-F238E27FC236}">
              <a16:creationId xmlns:a16="http://schemas.microsoft.com/office/drawing/2014/main" id="{2DF891DD-E2B6-4A19-8B40-C3A2BD78EFC0}"/>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38100</xdr:rowOff>
    </xdr:to>
    <xdr:sp macro="" textlink="">
      <xdr:nvSpPr>
        <xdr:cNvPr id="5" name="Text Box 4">
          <a:extLst>
            <a:ext uri="{FF2B5EF4-FFF2-40B4-BE49-F238E27FC236}">
              <a16:creationId xmlns:a16="http://schemas.microsoft.com/office/drawing/2014/main" id="{CF67511F-DBD3-48E6-872C-2D7DA3C5DE88}"/>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38100</xdr:rowOff>
    </xdr:to>
    <xdr:sp macro="" textlink="">
      <xdr:nvSpPr>
        <xdr:cNvPr id="6" name="Text Box 5">
          <a:extLst>
            <a:ext uri="{FF2B5EF4-FFF2-40B4-BE49-F238E27FC236}">
              <a16:creationId xmlns:a16="http://schemas.microsoft.com/office/drawing/2014/main" id="{F643C3E7-A8D4-49E7-8ED0-AB5DF3AC0212}"/>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38100</xdr:rowOff>
    </xdr:to>
    <xdr:sp macro="" textlink="">
      <xdr:nvSpPr>
        <xdr:cNvPr id="7" name="Text Box 6">
          <a:extLst>
            <a:ext uri="{FF2B5EF4-FFF2-40B4-BE49-F238E27FC236}">
              <a16:creationId xmlns:a16="http://schemas.microsoft.com/office/drawing/2014/main" id="{6AC46A73-7BAE-4AB7-B63B-B66659EE29D6}"/>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38100</xdr:rowOff>
    </xdr:to>
    <xdr:sp macro="" textlink="">
      <xdr:nvSpPr>
        <xdr:cNvPr id="8" name="Text Box 7">
          <a:extLst>
            <a:ext uri="{FF2B5EF4-FFF2-40B4-BE49-F238E27FC236}">
              <a16:creationId xmlns:a16="http://schemas.microsoft.com/office/drawing/2014/main" id="{92264FA7-0250-4326-9401-3CD4E9F1FEF7}"/>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38100</xdr:rowOff>
    </xdr:to>
    <xdr:sp macro="" textlink="">
      <xdr:nvSpPr>
        <xdr:cNvPr id="9" name="Text Box 8">
          <a:extLst>
            <a:ext uri="{FF2B5EF4-FFF2-40B4-BE49-F238E27FC236}">
              <a16:creationId xmlns:a16="http://schemas.microsoft.com/office/drawing/2014/main" id="{776016B6-F20A-4E61-B54D-37D844BBF1D1}"/>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115</xdr:row>
      <xdr:rowOff>0</xdr:rowOff>
    </xdr:from>
    <xdr:to>
      <xdr:col>2</xdr:col>
      <xdr:colOff>76200</xdr:colOff>
      <xdr:row>116</xdr:row>
      <xdr:rowOff>38100</xdr:rowOff>
    </xdr:to>
    <xdr:sp macro="" textlink="">
      <xdr:nvSpPr>
        <xdr:cNvPr id="10" name="Text Box 9">
          <a:extLst>
            <a:ext uri="{FF2B5EF4-FFF2-40B4-BE49-F238E27FC236}">
              <a16:creationId xmlns:a16="http://schemas.microsoft.com/office/drawing/2014/main" id="{2E4407B0-9B6F-4CD6-BFD3-0C55670058EE}"/>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114</xdr:row>
      <xdr:rowOff>0</xdr:rowOff>
    </xdr:from>
    <xdr:to>
      <xdr:col>2</xdr:col>
      <xdr:colOff>76200</xdr:colOff>
      <xdr:row>115</xdr:row>
      <xdr:rowOff>38100</xdr:rowOff>
    </xdr:to>
    <xdr:sp macro="" textlink="">
      <xdr:nvSpPr>
        <xdr:cNvPr id="11" name="Text Box 2">
          <a:extLst>
            <a:ext uri="{FF2B5EF4-FFF2-40B4-BE49-F238E27FC236}">
              <a16:creationId xmlns:a16="http://schemas.microsoft.com/office/drawing/2014/main" id="{33FA9FD7-EC72-4118-8E86-AF732951C456}"/>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114</xdr:row>
      <xdr:rowOff>0</xdr:rowOff>
    </xdr:from>
    <xdr:to>
      <xdr:col>2</xdr:col>
      <xdr:colOff>76200</xdr:colOff>
      <xdr:row>115</xdr:row>
      <xdr:rowOff>38100</xdr:rowOff>
    </xdr:to>
    <xdr:sp macro="" textlink="">
      <xdr:nvSpPr>
        <xdr:cNvPr id="12" name="Text Box 3">
          <a:extLst>
            <a:ext uri="{FF2B5EF4-FFF2-40B4-BE49-F238E27FC236}">
              <a16:creationId xmlns:a16="http://schemas.microsoft.com/office/drawing/2014/main" id="{EAB489A6-14A8-4000-923E-111D1C668DE3}"/>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114</xdr:row>
      <xdr:rowOff>0</xdr:rowOff>
    </xdr:from>
    <xdr:to>
      <xdr:col>2</xdr:col>
      <xdr:colOff>76200</xdr:colOff>
      <xdr:row>115</xdr:row>
      <xdr:rowOff>38100</xdr:rowOff>
    </xdr:to>
    <xdr:sp macro="" textlink="">
      <xdr:nvSpPr>
        <xdr:cNvPr id="13" name="Text Box 4">
          <a:extLst>
            <a:ext uri="{FF2B5EF4-FFF2-40B4-BE49-F238E27FC236}">
              <a16:creationId xmlns:a16="http://schemas.microsoft.com/office/drawing/2014/main" id="{8C99A4C5-9D18-4D7E-A335-4FD6A5E01C4B}"/>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114</xdr:row>
      <xdr:rowOff>0</xdr:rowOff>
    </xdr:from>
    <xdr:to>
      <xdr:col>2</xdr:col>
      <xdr:colOff>76200</xdr:colOff>
      <xdr:row>115</xdr:row>
      <xdr:rowOff>38100</xdr:rowOff>
    </xdr:to>
    <xdr:sp macro="" textlink="">
      <xdr:nvSpPr>
        <xdr:cNvPr id="14" name="Text Box 5">
          <a:extLst>
            <a:ext uri="{FF2B5EF4-FFF2-40B4-BE49-F238E27FC236}">
              <a16:creationId xmlns:a16="http://schemas.microsoft.com/office/drawing/2014/main" id="{242A7E18-0888-4114-86B9-DC9BF429651C}"/>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114</xdr:row>
      <xdr:rowOff>0</xdr:rowOff>
    </xdr:from>
    <xdr:to>
      <xdr:col>2</xdr:col>
      <xdr:colOff>76200</xdr:colOff>
      <xdr:row>115</xdr:row>
      <xdr:rowOff>38100</xdr:rowOff>
    </xdr:to>
    <xdr:sp macro="" textlink="">
      <xdr:nvSpPr>
        <xdr:cNvPr id="15" name="Text Box 6">
          <a:extLst>
            <a:ext uri="{FF2B5EF4-FFF2-40B4-BE49-F238E27FC236}">
              <a16:creationId xmlns:a16="http://schemas.microsoft.com/office/drawing/2014/main" id="{E0466FE0-55F9-49F4-852E-39BAD5753390}"/>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114</xdr:row>
      <xdr:rowOff>0</xdr:rowOff>
    </xdr:from>
    <xdr:to>
      <xdr:col>2</xdr:col>
      <xdr:colOff>76200</xdr:colOff>
      <xdr:row>115</xdr:row>
      <xdr:rowOff>38100</xdr:rowOff>
    </xdr:to>
    <xdr:sp macro="" textlink="">
      <xdr:nvSpPr>
        <xdr:cNvPr id="16" name="Text Box 7">
          <a:extLst>
            <a:ext uri="{FF2B5EF4-FFF2-40B4-BE49-F238E27FC236}">
              <a16:creationId xmlns:a16="http://schemas.microsoft.com/office/drawing/2014/main" id="{8D33ED8D-C16B-482D-A9DC-8E64AE449537}"/>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114</xdr:row>
      <xdr:rowOff>0</xdr:rowOff>
    </xdr:from>
    <xdr:to>
      <xdr:col>2</xdr:col>
      <xdr:colOff>76200</xdr:colOff>
      <xdr:row>115</xdr:row>
      <xdr:rowOff>38100</xdr:rowOff>
    </xdr:to>
    <xdr:sp macro="" textlink="">
      <xdr:nvSpPr>
        <xdr:cNvPr id="17" name="Text Box 8">
          <a:extLst>
            <a:ext uri="{FF2B5EF4-FFF2-40B4-BE49-F238E27FC236}">
              <a16:creationId xmlns:a16="http://schemas.microsoft.com/office/drawing/2014/main" id="{DDD8D108-DF5F-4465-B92C-083CFB678510}"/>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114</xdr:row>
      <xdr:rowOff>0</xdr:rowOff>
    </xdr:from>
    <xdr:to>
      <xdr:col>2</xdr:col>
      <xdr:colOff>76200</xdr:colOff>
      <xdr:row>115</xdr:row>
      <xdr:rowOff>38100</xdr:rowOff>
    </xdr:to>
    <xdr:sp macro="" textlink="">
      <xdr:nvSpPr>
        <xdr:cNvPr id="18" name="Text Box 9">
          <a:extLst>
            <a:ext uri="{FF2B5EF4-FFF2-40B4-BE49-F238E27FC236}">
              <a16:creationId xmlns:a16="http://schemas.microsoft.com/office/drawing/2014/main" id="{4C173E92-5C46-4CF0-8AC9-8C1A7E540189}"/>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 name="Rectangle 1">
          <a:extLst>
            <a:ext uri="{FF2B5EF4-FFF2-40B4-BE49-F238E27FC236}">
              <a16:creationId xmlns:a16="http://schemas.microsoft.com/office/drawing/2014/main" id="{816EA149-4BBA-466E-8850-115A27919391}"/>
            </a:ext>
          </a:extLst>
        </xdr:cNvPr>
        <xdr:cNvSpPr>
          <a:spLocks noChangeArrowheads="1"/>
        </xdr:cNvSpPr>
      </xdr:nvSpPr>
      <xdr:spPr bwMode="auto">
        <a:xfrm>
          <a:off x="8839200" y="9620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3" name="Text Box 2">
          <a:extLst>
            <a:ext uri="{FF2B5EF4-FFF2-40B4-BE49-F238E27FC236}">
              <a16:creationId xmlns:a16="http://schemas.microsoft.com/office/drawing/2014/main" id="{13E8B4DD-49C3-4569-9688-66806A247C23}"/>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4" name="Text Box 3">
          <a:extLst>
            <a:ext uri="{FF2B5EF4-FFF2-40B4-BE49-F238E27FC236}">
              <a16:creationId xmlns:a16="http://schemas.microsoft.com/office/drawing/2014/main" id="{6BA32384-E94E-41E0-9E0D-B3CFFEF9240B}"/>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5" name="Text Box 4">
          <a:extLst>
            <a:ext uri="{FF2B5EF4-FFF2-40B4-BE49-F238E27FC236}">
              <a16:creationId xmlns:a16="http://schemas.microsoft.com/office/drawing/2014/main" id="{22D481DC-8E77-4ECC-BEDD-AB6DE5877223}"/>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6" name="Text Box 5">
          <a:extLst>
            <a:ext uri="{FF2B5EF4-FFF2-40B4-BE49-F238E27FC236}">
              <a16:creationId xmlns:a16="http://schemas.microsoft.com/office/drawing/2014/main" id="{4BC6AB1B-D2EA-463D-BBEA-08CFCB005CE3}"/>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7" name="Text Box 6">
          <a:extLst>
            <a:ext uri="{FF2B5EF4-FFF2-40B4-BE49-F238E27FC236}">
              <a16:creationId xmlns:a16="http://schemas.microsoft.com/office/drawing/2014/main" id="{483CA0D7-1CDC-47AB-B37F-1233DB85DC2A}"/>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8" name="Text Box 7">
          <a:extLst>
            <a:ext uri="{FF2B5EF4-FFF2-40B4-BE49-F238E27FC236}">
              <a16:creationId xmlns:a16="http://schemas.microsoft.com/office/drawing/2014/main" id="{7C4961D4-2621-413B-A35E-D0283FC2D326}"/>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9" name="Text Box 8">
          <a:extLst>
            <a:ext uri="{FF2B5EF4-FFF2-40B4-BE49-F238E27FC236}">
              <a16:creationId xmlns:a16="http://schemas.microsoft.com/office/drawing/2014/main" id="{AE4772B3-1796-4591-8668-C536BDB16A4D}"/>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0" name="Text Box 9">
          <a:extLst>
            <a:ext uri="{FF2B5EF4-FFF2-40B4-BE49-F238E27FC236}">
              <a16:creationId xmlns:a16="http://schemas.microsoft.com/office/drawing/2014/main" id="{E9EA08FD-E913-45DE-B689-B1E835B21F30}"/>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1" name="Text Box 2">
          <a:extLst>
            <a:ext uri="{FF2B5EF4-FFF2-40B4-BE49-F238E27FC236}">
              <a16:creationId xmlns:a16="http://schemas.microsoft.com/office/drawing/2014/main" id="{5E2E991F-C81A-49EC-B188-A84E496FE93F}"/>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2" name="Text Box 3">
          <a:extLst>
            <a:ext uri="{FF2B5EF4-FFF2-40B4-BE49-F238E27FC236}">
              <a16:creationId xmlns:a16="http://schemas.microsoft.com/office/drawing/2014/main" id="{B3EA2A89-1B52-4FA3-B1F0-895C425A6AEA}"/>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3" name="Text Box 4">
          <a:extLst>
            <a:ext uri="{FF2B5EF4-FFF2-40B4-BE49-F238E27FC236}">
              <a16:creationId xmlns:a16="http://schemas.microsoft.com/office/drawing/2014/main" id="{9F96A4FB-C518-4507-9A66-47B3639C9C79}"/>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 name="Text Box 5">
          <a:extLst>
            <a:ext uri="{FF2B5EF4-FFF2-40B4-BE49-F238E27FC236}">
              <a16:creationId xmlns:a16="http://schemas.microsoft.com/office/drawing/2014/main" id="{30CB6E80-506D-45A4-9AB8-9DD658807F17}"/>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5" name="Text Box 6">
          <a:extLst>
            <a:ext uri="{FF2B5EF4-FFF2-40B4-BE49-F238E27FC236}">
              <a16:creationId xmlns:a16="http://schemas.microsoft.com/office/drawing/2014/main" id="{054EE27C-8A4F-4E3E-9F8C-536ABB998B6A}"/>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6" name="Text Box 7">
          <a:extLst>
            <a:ext uri="{FF2B5EF4-FFF2-40B4-BE49-F238E27FC236}">
              <a16:creationId xmlns:a16="http://schemas.microsoft.com/office/drawing/2014/main" id="{82BFD0DC-4DDE-483B-B127-BBDA532FF937}"/>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7" name="Text Box 8">
          <a:extLst>
            <a:ext uri="{FF2B5EF4-FFF2-40B4-BE49-F238E27FC236}">
              <a16:creationId xmlns:a16="http://schemas.microsoft.com/office/drawing/2014/main" id="{8C1F3E7A-5FEB-4972-B851-46EE5B5E3CD6}"/>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8" name="Text Box 9">
          <a:extLst>
            <a:ext uri="{FF2B5EF4-FFF2-40B4-BE49-F238E27FC236}">
              <a16:creationId xmlns:a16="http://schemas.microsoft.com/office/drawing/2014/main" id="{33E060C9-CC29-4810-8D03-42F599DE327B}"/>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 name="Rectangle 1">
          <a:extLst>
            <a:ext uri="{FF2B5EF4-FFF2-40B4-BE49-F238E27FC236}">
              <a16:creationId xmlns:a16="http://schemas.microsoft.com/office/drawing/2014/main" id="{5ED66F4B-6845-4410-AFC9-8E087F6382F4}"/>
            </a:ext>
          </a:extLst>
        </xdr:cNvPr>
        <xdr:cNvSpPr>
          <a:spLocks noChangeArrowheads="1"/>
        </xdr:cNvSpPr>
      </xdr:nvSpPr>
      <xdr:spPr bwMode="auto">
        <a:xfrm>
          <a:off x="8839200" y="9620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85</xdr:row>
      <xdr:rowOff>0</xdr:rowOff>
    </xdr:from>
    <xdr:to>
      <xdr:col>2</xdr:col>
      <xdr:colOff>76200</xdr:colOff>
      <xdr:row>86</xdr:row>
      <xdr:rowOff>38100</xdr:rowOff>
    </xdr:to>
    <xdr:sp macro="" textlink="">
      <xdr:nvSpPr>
        <xdr:cNvPr id="3" name="Text Box 2">
          <a:extLst>
            <a:ext uri="{FF2B5EF4-FFF2-40B4-BE49-F238E27FC236}">
              <a16:creationId xmlns:a16="http://schemas.microsoft.com/office/drawing/2014/main" id="{1568C5A1-C4C9-4607-B964-A36DC8E6098A}"/>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85</xdr:row>
      <xdr:rowOff>0</xdr:rowOff>
    </xdr:from>
    <xdr:to>
      <xdr:col>2</xdr:col>
      <xdr:colOff>76200</xdr:colOff>
      <xdr:row>86</xdr:row>
      <xdr:rowOff>38100</xdr:rowOff>
    </xdr:to>
    <xdr:sp macro="" textlink="">
      <xdr:nvSpPr>
        <xdr:cNvPr id="4" name="Text Box 3">
          <a:extLst>
            <a:ext uri="{FF2B5EF4-FFF2-40B4-BE49-F238E27FC236}">
              <a16:creationId xmlns:a16="http://schemas.microsoft.com/office/drawing/2014/main" id="{90325466-40EC-46A4-98C1-A83F2ED2919D}"/>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85</xdr:row>
      <xdr:rowOff>0</xdr:rowOff>
    </xdr:from>
    <xdr:to>
      <xdr:col>2</xdr:col>
      <xdr:colOff>76200</xdr:colOff>
      <xdr:row>86</xdr:row>
      <xdr:rowOff>38100</xdr:rowOff>
    </xdr:to>
    <xdr:sp macro="" textlink="">
      <xdr:nvSpPr>
        <xdr:cNvPr id="5" name="Text Box 4">
          <a:extLst>
            <a:ext uri="{FF2B5EF4-FFF2-40B4-BE49-F238E27FC236}">
              <a16:creationId xmlns:a16="http://schemas.microsoft.com/office/drawing/2014/main" id="{A21D97B4-E506-4524-BA35-FF70BA97C9DC}"/>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85</xdr:row>
      <xdr:rowOff>0</xdr:rowOff>
    </xdr:from>
    <xdr:to>
      <xdr:col>2</xdr:col>
      <xdr:colOff>76200</xdr:colOff>
      <xdr:row>86</xdr:row>
      <xdr:rowOff>38100</xdr:rowOff>
    </xdr:to>
    <xdr:sp macro="" textlink="">
      <xdr:nvSpPr>
        <xdr:cNvPr id="6" name="Text Box 5">
          <a:extLst>
            <a:ext uri="{FF2B5EF4-FFF2-40B4-BE49-F238E27FC236}">
              <a16:creationId xmlns:a16="http://schemas.microsoft.com/office/drawing/2014/main" id="{B531C90C-F796-4D56-AF07-6C9E263AF0E4}"/>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85</xdr:row>
      <xdr:rowOff>0</xdr:rowOff>
    </xdr:from>
    <xdr:to>
      <xdr:col>2</xdr:col>
      <xdr:colOff>76200</xdr:colOff>
      <xdr:row>86</xdr:row>
      <xdr:rowOff>38100</xdr:rowOff>
    </xdr:to>
    <xdr:sp macro="" textlink="">
      <xdr:nvSpPr>
        <xdr:cNvPr id="7" name="Text Box 6">
          <a:extLst>
            <a:ext uri="{FF2B5EF4-FFF2-40B4-BE49-F238E27FC236}">
              <a16:creationId xmlns:a16="http://schemas.microsoft.com/office/drawing/2014/main" id="{00B39DAB-4833-41B9-92AB-C17A29710E6D}"/>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85</xdr:row>
      <xdr:rowOff>0</xdr:rowOff>
    </xdr:from>
    <xdr:to>
      <xdr:col>2</xdr:col>
      <xdr:colOff>76200</xdr:colOff>
      <xdr:row>86</xdr:row>
      <xdr:rowOff>38100</xdr:rowOff>
    </xdr:to>
    <xdr:sp macro="" textlink="">
      <xdr:nvSpPr>
        <xdr:cNvPr id="8" name="Text Box 7">
          <a:extLst>
            <a:ext uri="{FF2B5EF4-FFF2-40B4-BE49-F238E27FC236}">
              <a16:creationId xmlns:a16="http://schemas.microsoft.com/office/drawing/2014/main" id="{94A10891-7300-439B-BAA1-A7B18EB4B32A}"/>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85</xdr:row>
      <xdr:rowOff>0</xdr:rowOff>
    </xdr:from>
    <xdr:to>
      <xdr:col>2</xdr:col>
      <xdr:colOff>76200</xdr:colOff>
      <xdr:row>86</xdr:row>
      <xdr:rowOff>38100</xdr:rowOff>
    </xdr:to>
    <xdr:sp macro="" textlink="">
      <xdr:nvSpPr>
        <xdr:cNvPr id="9" name="Text Box 8">
          <a:extLst>
            <a:ext uri="{FF2B5EF4-FFF2-40B4-BE49-F238E27FC236}">
              <a16:creationId xmlns:a16="http://schemas.microsoft.com/office/drawing/2014/main" id="{577C720B-BFB5-4580-901A-AA00613B9BB6}"/>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85</xdr:row>
      <xdr:rowOff>0</xdr:rowOff>
    </xdr:from>
    <xdr:to>
      <xdr:col>2</xdr:col>
      <xdr:colOff>76200</xdr:colOff>
      <xdr:row>86</xdr:row>
      <xdr:rowOff>38100</xdr:rowOff>
    </xdr:to>
    <xdr:sp macro="" textlink="">
      <xdr:nvSpPr>
        <xdr:cNvPr id="10" name="Text Box 9">
          <a:extLst>
            <a:ext uri="{FF2B5EF4-FFF2-40B4-BE49-F238E27FC236}">
              <a16:creationId xmlns:a16="http://schemas.microsoft.com/office/drawing/2014/main" id="{3288AB94-D8BA-4436-8D42-C5C666F6F131}"/>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84</xdr:row>
      <xdr:rowOff>0</xdr:rowOff>
    </xdr:from>
    <xdr:to>
      <xdr:col>2</xdr:col>
      <xdr:colOff>76200</xdr:colOff>
      <xdr:row>85</xdr:row>
      <xdr:rowOff>38100</xdr:rowOff>
    </xdr:to>
    <xdr:sp macro="" textlink="">
      <xdr:nvSpPr>
        <xdr:cNvPr id="11" name="Text Box 2">
          <a:extLst>
            <a:ext uri="{FF2B5EF4-FFF2-40B4-BE49-F238E27FC236}">
              <a16:creationId xmlns:a16="http://schemas.microsoft.com/office/drawing/2014/main" id="{56DAABFD-0B5F-4332-BC2F-704457FEEB0F}"/>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84</xdr:row>
      <xdr:rowOff>0</xdr:rowOff>
    </xdr:from>
    <xdr:to>
      <xdr:col>2</xdr:col>
      <xdr:colOff>76200</xdr:colOff>
      <xdr:row>85</xdr:row>
      <xdr:rowOff>38100</xdr:rowOff>
    </xdr:to>
    <xdr:sp macro="" textlink="">
      <xdr:nvSpPr>
        <xdr:cNvPr id="12" name="Text Box 3">
          <a:extLst>
            <a:ext uri="{FF2B5EF4-FFF2-40B4-BE49-F238E27FC236}">
              <a16:creationId xmlns:a16="http://schemas.microsoft.com/office/drawing/2014/main" id="{11381D4B-46BD-4BD5-B020-0FFAF1C6479B}"/>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84</xdr:row>
      <xdr:rowOff>0</xdr:rowOff>
    </xdr:from>
    <xdr:to>
      <xdr:col>2</xdr:col>
      <xdr:colOff>76200</xdr:colOff>
      <xdr:row>85</xdr:row>
      <xdr:rowOff>38100</xdr:rowOff>
    </xdr:to>
    <xdr:sp macro="" textlink="">
      <xdr:nvSpPr>
        <xdr:cNvPr id="13" name="Text Box 4">
          <a:extLst>
            <a:ext uri="{FF2B5EF4-FFF2-40B4-BE49-F238E27FC236}">
              <a16:creationId xmlns:a16="http://schemas.microsoft.com/office/drawing/2014/main" id="{0F670821-293A-49F3-AFF2-DCB8C51F72C5}"/>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84</xdr:row>
      <xdr:rowOff>0</xdr:rowOff>
    </xdr:from>
    <xdr:to>
      <xdr:col>2</xdr:col>
      <xdr:colOff>76200</xdr:colOff>
      <xdr:row>85</xdr:row>
      <xdr:rowOff>38100</xdr:rowOff>
    </xdr:to>
    <xdr:sp macro="" textlink="">
      <xdr:nvSpPr>
        <xdr:cNvPr id="14" name="Text Box 5">
          <a:extLst>
            <a:ext uri="{FF2B5EF4-FFF2-40B4-BE49-F238E27FC236}">
              <a16:creationId xmlns:a16="http://schemas.microsoft.com/office/drawing/2014/main" id="{C8B03D68-CED7-42F6-B056-C8186BA16CF8}"/>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84</xdr:row>
      <xdr:rowOff>0</xdr:rowOff>
    </xdr:from>
    <xdr:to>
      <xdr:col>2</xdr:col>
      <xdr:colOff>76200</xdr:colOff>
      <xdr:row>85</xdr:row>
      <xdr:rowOff>38100</xdr:rowOff>
    </xdr:to>
    <xdr:sp macro="" textlink="">
      <xdr:nvSpPr>
        <xdr:cNvPr id="15" name="Text Box 6">
          <a:extLst>
            <a:ext uri="{FF2B5EF4-FFF2-40B4-BE49-F238E27FC236}">
              <a16:creationId xmlns:a16="http://schemas.microsoft.com/office/drawing/2014/main" id="{B989C72A-D617-4A48-84F3-6EA71CD999C0}"/>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84</xdr:row>
      <xdr:rowOff>0</xdr:rowOff>
    </xdr:from>
    <xdr:to>
      <xdr:col>2</xdr:col>
      <xdr:colOff>76200</xdr:colOff>
      <xdr:row>85</xdr:row>
      <xdr:rowOff>38100</xdr:rowOff>
    </xdr:to>
    <xdr:sp macro="" textlink="">
      <xdr:nvSpPr>
        <xdr:cNvPr id="16" name="Text Box 7">
          <a:extLst>
            <a:ext uri="{FF2B5EF4-FFF2-40B4-BE49-F238E27FC236}">
              <a16:creationId xmlns:a16="http://schemas.microsoft.com/office/drawing/2014/main" id="{CAD06C42-9A87-48B2-ADB7-673AE6107597}"/>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84</xdr:row>
      <xdr:rowOff>0</xdr:rowOff>
    </xdr:from>
    <xdr:to>
      <xdr:col>2</xdr:col>
      <xdr:colOff>76200</xdr:colOff>
      <xdr:row>85</xdr:row>
      <xdr:rowOff>38100</xdr:rowOff>
    </xdr:to>
    <xdr:sp macro="" textlink="">
      <xdr:nvSpPr>
        <xdr:cNvPr id="17" name="Text Box 8">
          <a:extLst>
            <a:ext uri="{FF2B5EF4-FFF2-40B4-BE49-F238E27FC236}">
              <a16:creationId xmlns:a16="http://schemas.microsoft.com/office/drawing/2014/main" id="{FEA5B3F5-61C9-42CE-B31C-D1D3D5714E4C}"/>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84</xdr:row>
      <xdr:rowOff>0</xdr:rowOff>
    </xdr:from>
    <xdr:to>
      <xdr:col>2</xdr:col>
      <xdr:colOff>76200</xdr:colOff>
      <xdr:row>85</xdr:row>
      <xdr:rowOff>38100</xdr:rowOff>
    </xdr:to>
    <xdr:sp macro="" textlink="">
      <xdr:nvSpPr>
        <xdr:cNvPr id="18" name="Text Box 9">
          <a:extLst>
            <a:ext uri="{FF2B5EF4-FFF2-40B4-BE49-F238E27FC236}">
              <a16:creationId xmlns:a16="http://schemas.microsoft.com/office/drawing/2014/main" id="{AAEACC28-4EAF-4AEE-B75F-6A2A126111BF}"/>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 name="Rectangle 1">
          <a:extLst>
            <a:ext uri="{FF2B5EF4-FFF2-40B4-BE49-F238E27FC236}">
              <a16:creationId xmlns:a16="http://schemas.microsoft.com/office/drawing/2014/main" id="{65BDF224-A129-45FD-BB92-5971F747AF82}"/>
            </a:ext>
          </a:extLst>
        </xdr:cNvPr>
        <xdr:cNvSpPr>
          <a:spLocks noChangeArrowheads="1"/>
        </xdr:cNvSpPr>
      </xdr:nvSpPr>
      <xdr:spPr bwMode="auto">
        <a:xfrm>
          <a:off x="8839200" y="9620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77</xdr:row>
      <xdr:rowOff>0</xdr:rowOff>
    </xdr:from>
    <xdr:to>
      <xdr:col>2</xdr:col>
      <xdr:colOff>76200</xdr:colOff>
      <xdr:row>78</xdr:row>
      <xdr:rowOff>38100</xdr:rowOff>
    </xdr:to>
    <xdr:sp macro="" textlink="">
      <xdr:nvSpPr>
        <xdr:cNvPr id="3" name="Text Box 2">
          <a:extLst>
            <a:ext uri="{FF2B5EF4-FFF2-40B4-BE49-F238E27FC236}">
              <a16:creationId xmlns:a16="http://schemas.microsoft.com/office/drawing/2014/main" id="{379D9877-2EA2-409D-9FA5-D98B50DEE9BD}"/>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77</xdr:row>
      <xdr:rowOff>0</xdr:rowOff>
    </xdr:from>
    <xdr:to>
      <xdr:col>2</xdr:col>
      <xdr:colOff>76200</xdr:colOff>
      <xdr:row>78</xdr:row>
      <xdr:rowOff>38100</xdr:rowOff>
    </xdr:to>
    <xdr:sp macro="" textlink="">
      <xdr:nvSpPr>
        <xdr:cNvPr id="4" name="Text Box 3">
          <a:extLst>
            <a:ext uri="{FF2B5EF4-FFF2-40B4-BE49-F238E27FC236}">
              <a16:creationId xmlns:a16="http://schemas.microsoft.com/office/drawing/2014/main" id="{01050D36-A0E5-4096-B2CB-F468CF6F5F60}"/>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77</xdr:row>
      <xdr:rowOff>0</xdr:rowOff>
    </xdr:from>
    <xdr:to>
      <xdr:col>2</xdr:col>
      <xdr:colOff>76200</xdr:colOff>
      <xdr:row>78</xdr:row>
      <xdr:rowOff>38100</xdr:rowOff>
    </xdr:to>
    <xdr:sp macro="" textlink="">
      <xdr:nvSpPr>
        <xdr:cNvPr id="5" name="Text Box 4">
          <a:extLst>
            <a:ext uri="{FF2B5EF4-FFF2-40B4-BE49-F238E27FC236}">
              <a16:creationId xmlns:a16="http://schemas.microsoft.com/office/drawing/2014/main" id="{BACC41F5-5484-4214-839B-B177687BED85}"/>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77</xdr:row>
      <xdr:rowOff>0</xdr:rowOff>
    </xdr:from>
    <xdr:to>
      <xdr:col>2</xdr:col>
      <xdr:colOff>76200</xdr:colOff>
      <xdr:row>78</xdr:row>
      <xdr:rowOff>38100</xdr:rowOff>
    </xdr:to>
    <xdr:sp macro="" textlink="">
      <xdr:nvSpPr>
        <xdr:cNvPr id="6" name="Text Box 5">
          <a:extLst>
            <a:ext uri="{FF2B5EF4-FFF2-40B4-BE49-F238E27FC236}">
              <a16:creationId xmlns:a16="http://schemas.microsoft.com/office/drawing/2014/main" id="{C28E7064-C951-4AE5-BED3-67CEC6FAF720}"/>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77</xdr:row>
      <xdr:rowOff>0</xdr:rowOff>
    </xdr:from>
    <xdr:to>
      <xdr:col>2</xdr:col>
      <xdr:colOff>76200</xdr:colOff>
      <xdr:row>78</xdr:row>
      <xdr:rowOff>38100</xdr:rowOff>
    </xdr:to>
    <xdr:sp macro="" textlink="">
      <xdr:nvSpPr>
        <xdr:cNvPr id="7" name="Text Box 6">
          <a:extLst>
            <a:ext uri="{FF2B5EF4-FFF2-40B4-BE49-F238E27FC236}">
              <a16:creationId xmlns:a16="http://schemas.microsoft.com/office/drawing/2014/main" id="{97952F92-38B0-4E72-859E-7B6F10AA96B0}"/>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77</xdr:row>
      <xdr:rowOff>0</xdr:rowOff>
    </xdr:from>
    <xdr:to>
      <xdr:col>2</xdr:col>
      <xdr:colOff>76200</xdr:colOff>
      <xdr:row>78</xdr:row>
      <xdr:rowOff>38100</xdr:rowOff>
    </xdr:to>
    <xdr:sp macro="" textlink="">
      <xdr:nvSpPr>
        <xdr:cNvPr id="8" name="Text Box 7">
          <a:extLst>
            <a:ext uri="{FF2B5EF4-FFF2-40B4-BE49-F238E27FC236}">
              <a16:creationId xmlns:a16="http://schemas.microsoft.com/office/drawing/2014/main" id="{DBE002CC-B0B2-40E4-9B84-7D0DB52302D3}"/>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77</xdr:row>
      <xdr:rowOff>0</xdr:rowOff>
    </xdr:from>
    <xdr:to>
      <xdr:col>2</xdr:col>
      <xdr:colOff>76200</xdr:colOff>
      <xdr:row>78</xdr:row>
      <xdr:rowOff>38100</xdr:rowOff>
    </xdr:to>
    <xdr:sp macro="" textlink="">
      <xdr:nvSpPr>
        <xdr:cNvPr id="9" name="Text Box 8">
          <a:extLst>
            <a:ext uri="{FF2B5EF4-FFF2-40B4-BE49-F238E27FC236}">
              <a16:creationId xmlns:a16="http://schemas.microsoft.com/office/drawing/2014/main" id="{251D64A0-551A-46DB-9B97-7D6409533E83}"/>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77</xdr:row>
      <xdr:rowOff>0</xdr:rowOff>
    </xdr:from>
    <xdr:to>
      <xdr:col>2</xdr:col>
      <xdr:colOff>76200</xdr:colOff>
      <xdr:row>78</xdr:row>
      <xdr:rowOff>38100</xdr:rowOff>
    </xdr:to>
    <xdr:sp macro="" textlink="">
      <xdr:nvSpPr>
        <xdr:cNvPr id="10" name="Text Box 9">
          <a:extLst>
            <a:ext uri="{FF2B5EF4-FFF2-40B4-BE49-F238E27FC236}">
              <a16:creationId xmlns:a16="http://schemas.microsoft.com/office/drawing/2014/main" id="{5A3AA3E4-0F2E-421E-A3B2-5FAF79943C10}"/>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76200</xdr:colOff>
      <xdr:row>77</xdr:row>
      <xdr:rowOff>38100</xdr:rowOff>
    </xdr:to>
    <xdr:sp macro="" textlink="">
      <xdr:nvSpPr>
        <xdr:cNvPr id="11" name="Text Box 2">
          <a:extLst>
            <a:ext uri="{FF2B5EF4-FFF2-40B4-BE49-F238E27FC236}">
              <a16:creationId xmlns:a16="http://schemas.microsoft.com/office/drawing/2014/main" id="{EFFF0BA6-AEF2-47F3-8174-7FA8D00FD26C}"/>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76200</xdr:colOff>
      <xdr:row>77</xdr:row>
      <xdr:rowOff>38100</xdr:rowOff>
    </xdr:to>
    <xdr:sp macro="" textlink="">
      <xdr:nvSpPr>
        <xdr:cNvPr id="12" name="Text Box 3">
          <a:extLst>
            <a:ext uri="{FF2B5EF4-FFF2-40B4-BE49-F238E27FC236}">
              <a16:creationId xmlns:a16="http://schemas.microsoft.com/office/drawing/2014/main" id="{B90EAD47-320A-4BDF-92D8-ACA80262159A}"/>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76200</xdr:colOff>
      <xdr:row>77</xdr:row>
      <xdr:rowOff>38100</xdr:rowOff>
    </xdr:to>
    <xdr:sp macro="" textlink="">
      <xdr:nvSpPr>
        <xdr:cNvPr id="13" name="Text Box 4">
          <a:extLst>
            <a:ext uri="{FF2B5EF4-FFF2-40B4-BE49-F238E27FC236}">
              <a16:creationId xmlns:a16="http://schemas.microsoft.com/office/drawing/2014/main" id="{9D6264FC-CC42-4679-B501-2F4219FE1736}"/>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76200</xdr:colOff>
      <xdr:row>77</xdr:row>
      <xdr:rowOff>38100</xdr:rowOff>
    </xdr:to>
    <xdr:sp macro="" textlink="">
      <xdr:nvSpPr>
        <xdr:cNvPr id="14" name="Text Box 5">
          <a:extLst>
            <a:ext uri="{FF2B5EF4-FFF2-40B4-BE49-F238E27FC236}">
              <a16:creationId xmlns:a16="http://schemas.microsoft.com/office/drawing/2014/main" id="{B553CA70-F34A-4DFF-A0F7-D9D77B5AD836}"/>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76200</xdr:colOff>
      <xdr:row>77</xdr:row>
      <xdr:rowOff>38100</xdr:rowOff>
    </xdr:to>
    <xdr:sp macro="" textlink="">
      <xdr:nvSpPr>
        <xdr:cNvPr id="15" name="Text Box 6">
          <a:extLst>
            <a:ext uri="{FF2B5EF4-FFF2-40B4-BE49-F238E27FC236}">
              <a16:creationId xmlns:a16="http://schemas.microsoft.com/office/drawing/2014/main" id="{379FC8FF-7CBE-411D-9EDE-4F89D75C0144}"/>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76200</xdr:colOff>
      <xdr:row>77</xdr:row>
      <xdr:rowOff>38100</xdr:rowOff>
    </xdr:to>
    <xdr:sp macro="" textlink="">
      <xdr:nvSpPr>
        <xdr:cNvPr id="16" name="Text Box 7">
          <a:extLst>
            <a:ext uri="{FF2B5EF4-FFF2-40B4-BE49-F238E27FC236}">
              <a16:creationId xmlns:a16="http://schemas.microsoft.com/office/drawing/2014/main" id="{B668EA4B-22F8-4EA1-ADAA-C30BD96B202D}"/>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76200</xdr:colOff>
      <xdr:row>77</xdr:row>
      <xdr:rowOff>38100</xdr:rowOff>
    </xdr:to>
    <xdr:sp macro="" textlink="">
      <xdr:nvSpPr>
        <xdr:cNvPr id="17" name="Text Box 8">
          <a:extLst>
            <a:ext uri="{FF2B5EF4-FFF2-40B4-BE49-F238E27FC236}">
              <a16:creationId xmlns:a16="http://schemas.microsoft.com/office/drawing/2014/main" id="{CFFAEBAC-781A-4ADA-B6CA-EE56162D8CA3}"/>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76</xdr:row>
      <xdr:rowOff>0</xdr:rowOff>
    </xdr:from>
    <xdr:to>
      <xdr:col>2</xdr:col>
      <xdr:colOff>76200</xdr:colOff>
      <xdr:row>77</xdr:row>
      <xdr:rowOff>38100</xdr:rowOff>
    </xdr:to>
    <xdr:sp macro="" textlink="">
      <xdr:nvSpPr>
        <xdr:cNvPr id="18" name="Text Box 9">
          <a:extLst>
            <a:ext uri="{FF2B5EF4-FFF2-40B4-BE49-F238E27FC236}">
              <a16:creationId xmlns:a16="http://schemas.microsoft.com/office/drawing/2014/main" id="{D8BA3BFE-6D60-44A3-8365-8524023FBBB8}"/>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 name="Rectangle 1">
          <a:extLst>
            <a:ext uri="{FF2B5EF4-FFF2-40B4-BE49-F238E27FC236}">
              <a16:creationId xmlns:a16="http://schemas.microsoft.com/office/drawing/2014/main" id="{5D45B653-7E57-4B04-81B6-81FD0CBCD958}"/>
            </a:ext>
          </a:extLst>
        </xdr:cNvPr>
        <xdr:cNvSpPr>
          <a:spLocks noChangeArrowheads="1"/>
        </xdr:cNvSpPr>
      </xdr:nvSpPr>
      <xdr:spPr bwMode="auto">
        <a:xfrm>
          <a:off x="8867775" y="9620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3" name="Text Box 2">
          <a:extLst>
            <a:ext uri="{FF2B5EF4-FFF2-40B4-BE49-F238E27FC236}">
              <a16:creationId xmlns:a16="http://schemas.microsoft.com/office/drawing/2014/main" id="{68DCF97C-F8EF-416C-A562-F3DC0A1D39B2}"/>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4" name="Text Box 3">
          <a:extLst>
            <a:ext uri="{FF2B5EF4-FFF2-40B4-BE49-F238E27FC236}">
              <a16:creationId xmlns:a16="http://schemas.microsoft.com/office/drawing/2014/main" id="{0D59C922-F297-4AC2-81C7-B04A95D05A6E}"/>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5" name="Text Box 4">
          <a:extLst>
            <a:ext uri="{FF2B5EF4-FFF2-40B4-BE49-F238E27FC236}">
              <a16:creationId xmlns:a16="http://schemas.microsoft.com/office/drawing/2014/main" id="{70057F03-F3D3-43FA-A78C-2D47961EFCA3}"/>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6" name="Text Box 5">
          <a:extLst>
            <a:ext uri="{FF2B5EF4-FFF2-40B4-BE49-F238E27FC236}">
              <a16:creationId xmlns:a16="http://schemas.microsoft.com/office/drawing/2014/main" id="{28A2BEBD-7E0C-466F-A5CC-807E0A1F93D0}"/>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7" name="Text Box 6">
          <a:extLst>
            <a:ext uri="{FF2B5EF4-FFF2-40B4-BE49-F238E27FC236}">
              <a16:creationId xmlns:a16="http://schemas.microsoft.com/office/drawing/2014/main" id="{2259CE65-26D7-4528-8118-35E0BBDEEB49}"/>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8" name="Text Box 7">
          <a:extLst>
            <a:ext uri="{FF2B5EF4-FFF2-40B4-BE49-F238E27FC236}">
              <a16:creationId xmlns:a16="http://schemas.microsoft.com/office/drawing/2014/main" id="{0AA9FA22-8F67-497C-A81A-C6A2D4A93CA2}"/>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9" name="Text Box 8">
          <a:extLst>
            <a:ext uri="{FF2B5EF4-FFF2-40B4-BE49-F238E27FC236}">
              <a16:creationId xmlns:a16="http://schemas.microsoft.com/office/drawing/2014/main" id="{2A4A806A-D6A8-4B77-82ED-B1266D1EAEF8}"/>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0" name="Text Box 9">
          <a:extLst>
            <a:ext uri="{FF2B5EF4-FFF2-40B4-BE49-F238E27FC236}">
              <a16:creationId xmlns:a16="http://schemas.microsoft.com/office/drawing/2014/main" id="{C68D849A-126D-4FFD-A704-D4ED78E7E513}"/>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 name="Text Box 2">
          <a:extLst>
            <a:ext uri="{FF2B5EF4-FFF2-40B4-BE49-F238E27FC236}">
              <a16:creationId xmlns:a16="http://schemas.microsoft.com/office/drawing/2014/main" id="{984FD71D-7E46-487D-86C1-C620BBE2F2B8}"/>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2" name="Text Box 3">
          <a:extLst>
            <a:ext uri="{FF2B5EF4-FFF2-40B4-BE49-F238E27FC236}">
              <a16:creationId xmlns:a16="http://schemas.microsoft.com/office/drawing/2014/main" id="{D3C6CAE6-A114-42B0-B208-168A0C6DFD24}"/>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3" name="Text Box 4">
          <a:extLst>
            <a:ext uri="{FF2B5EF4-FFF2-40B4-BE49-F238E27FC236}">
              <a16:creationId xmlns:a16="http://schemas.microsoft.com/office/drawing/2014/main" id="{32237B31-4629-4908-B602-5A28A1265D62}"/>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4" name="Text Box 5">
          <a:extLst>
            <a:ext uri="{FF2B5EF4-FFF2-40B4-BE49-F238E27FC236}">
              <a16:creationId xmlns:a16="http://schemas.microsoft.com/office/drawing/2014/main" id="{708243A8-83BD-4A62-AE3C-C808A0D9B454}"/>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5" name="Text Box 6">
          <a:extLst>
            <a:ext uri="{FF2B5EF4-FFF2-40B4-BE49-F238E27FC236}">
              <a16:creationId xmlns:a16="http://schemas.microsoft.com/office/drawing/2014/main" id="{58F6AAFD-F7C7-4FEF-BD97-D5004E945357}"/>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6" name="Text Box 7">
          <a:extLst>
            <a:ext uri="{FF2B5EF4-FFF2-40B4-BE49-F238E27FC236}">
              <a16:creationId xmlns:a16="http://schemas.microsoft.com/office/drawing/2014/main" id="{75184133-922B-4CFD-81BA-30DEA3148DB1}"/>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7" name="Text Box 8">
          <a:extLst>
            <a:ext uri="{FF2B5EF4-FFF2-40B4-BE49-F238E27FC236}">
              <a16:creationId xmlns:a16="http://schemas.microsoft.com/office/drawing/2014/main" id="{9519950C-970B-4CBD-8A5C-C1FD25A8B6D0}"/>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8" name="Text Box 9">
          <a:extLst>
            <a:ext uri="{FF2B5EF4-FFF2-40B4-BE49-F238E27FC236}">
              <a16:creationId xmlns:a16="http://schemas.microsoft.com/office/drawing/2014/main" id="{FB374FF9-7861-4378-9467-F8F20FC55903}"/>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 name="Rectangle 1">
          <a:extLst>
            <a:ext uri="{FF2B5EF4-FFF2-40B4-BE49-F238E27FC236}">
              <a16:creationId xmlns:a16="http://schemas.microsoft.com/office/drawing/2014/main" id="{38D6A020-1D4C-42D2-B310-30568ABB4F7B}"/>
            </a:ext>
          </a:extLst>
        </xdr:cNvPr>
        <xdr:cNvSpPr>
          <a:spLocks noChangeArrowheads="1"/>
        </xdr:cNvSpPr>
      </xdr:nvSpPr>
      <xdr:spPr bwMode="auto">
        <a:xfrm>
          <a:off x="8867775" y="9620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3" name="Text Box 2">
          <a:extLst>
            <a:ext uri="{FF2B5EF4-FFF2-40B4-BE49-F238E27FC236}">
              <a16:creationId xmlns:a16="http://schemas.microsoft.com/office/drawing/2014/main" id="{C45FDEC9-1296-4CAF-9E76-87FD348E4431}"/>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4" name="Text Box 3">
          <a:extLst>
            <a:ext uri="{FF2B5EF4-FFF2-40B4-BE49-F238E27FC236}">
              <a16:creationId xmlns:a16="http://schemas.microsoft.com/office/drawing/2014/main" id="{B8C33507-3ECE-40C2-9E6B-9B846500C047}"/>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5" name="Text Box 4">
          <a:extLst>
            <a:ext uri="{FF2B5EF4-FFF2-40B4-BE49-F238E27FC236}">
              <a16:creationId xmlns:a16="http://schemas.microsoft.com/office/drawing/2014/main" id="{CAD48665-6BF3-4587-A2EA-CB0E14DB784B}"/>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6" name="Text Box 5">
          <a:extLst>
            <a:ext uri="{FF2B5EF4-FFF2-40B4-BE49-F238E27FC236}">
              <a16:creationId xmlns:a16="http://schemas.microsoft.com/office/drawing/2014/main" id="{CC86F305-DFB8-4A3A-8512-CF3ACD8A51B8}"/>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7" name="Text Box 6">
          <a:extLst>
            <a:ext uri="{FF2B5EF4-FFF2-40B4-BE49-F238E27FC236}">
              <a16:creationId xmlns:a16="http://schemas.microsoft.com/office/drawing/2014/main" id="{03F5499A-D2C1-4DC0-AACC-61A581AA467C}"/>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8" name="Text Box 7">
          <a:extLst>
            <a:ext uri="{FF2B5EF4-FFF2-40B4-BE49-F238E27FC236}">
              <a16:creationId xmlns:a16="http://schemas.microsoft.com/office/drawing/2014/main" id="{E19DC57F-0F88-4762-82C5-D7D89E3DFF04}"/>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9" name="Text Box 8">
          <a:extLst>
            <a:ext uri="{FF2B5EF4-FFF2-40B4-BE49-F238E27FC236}">
              <a16:creationId xmlns:a16="http://schemas.microsoft.com/office/drawing/2014/main" id="{E3D0C806-E566-4214-AAB7-D14584510696}"/>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0" name="Text Box 9">
          <a:extLst>
            <a:ext uri="{FF2B5EF4-FFF2-40B4-BE49-F238E27FC236}">
              <a16:creationId xmlns:a16="http://schemas.microsoft.com/office/drawing/2014/main" id="{A7BE5DDC-B9CB-450C-869D-DA93563403B7}"/>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 name="Text Box 2">
          <a:extLst>
            <a:ext uri="{FF2B5EF4-FFF2-40B4-BE49-F238E27FC236}">
              <a16:creationId xmlns:a16="http://schemas.microsoft.com/office/drawing/2014/main" id="{46979DDF-28E2-4694-B548-A037F935935A}"/>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2" name="Text Box 3">
          <a:extLst>
            <a:ext uri="{FF2B5EF4-FFF2-40B4-BE49-F238E27FC236}">
              <a16:creationId xmlns:a16="http://schemas.microsoft.com/office/drawing/2014/main" id="{15331307-BEE5-42DC-ADA8-5B4ADDFE8771}"/>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3" name="Text Box 4">
          <a:extLst>
            <a:ext uri="{FF2B5EF4-FFF2-40B4-BE49-F238E27FC236}">
              <a16:creationId xmlns:a16="http://schemas.microsoft.com/office/drawing/2014/main" id="{72BC6580-A1B6-4D54-B28A-0796A442C537}"/>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4" name="Text Box 5">
          <a:extLst>
            <a:ext uri="{FF2B5EF4-FFF2-40B4-BE49-F238E27FC236}">
              <a16:creationId xmlns:a16="http://schemas.microsoft.com/office/drawing/2014/main" id="{89278E7F-62E4-43FD-8682-4DDE5361A353}"/>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5" name="Text Box 6">
          <a:extLst>
            <a:ext uri="{FF2B5EF4-FFF2-40B4-BE49-F238E27FC236}">
              <a16:creationId xmlns:a16="http://schemas.microsoft.com/office/drawing/2014/main" id="{1FF43B7E-B710-4836-9D9F-EE7DFE3526A9}"/>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6" name="Text Box 7">
          <a:extLst>
            <a:ext uri="{FF2B5EF4-FFF2-40B4-BE49-F238E27FC236}">
              <a16:creationId xmlns:a16="http://schemas.microsoft.com/office/drawing/2014/main" id="{139EB4D7-7D70-4597-98AA-F7D553133E06}"/>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7" name="Text Box 8">
          <a:extLst>
            <a:ext uri="{FF2B5EF4-FFF2-40B4-BE49-F238E27FC236}">
              <a16:creationId xmlns:a16="http://schemas.microsoft.com/office/drawing/2014/main" id="{629358FA-46B3-414B-B90F-1BE77635972A}"/>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8" name="Text Box 9">
          <a:extLst>
            <a:ext uri="{FF2B5EF4-FFF2-40B4-BE49-F238E27FC236}">
              <a16:creationId xmlns:a16="http://schemas.microsoft.com/office/drawing/2014/main" id="{B12637D6-88F0-4ECB-B2C3-2B112E158F6B}"/>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 name="Rectangle 1">
          <a:extLst>
            <a:ext uri="{FF2B5EF4-FFF2-40B4-BE49-F238E27FC236}">
              <a16:creationId xmlns:a16="http://schemas.microsoft.com/office/drawing/2014/main" id="{C8CCCB87-09E5-49BB-AB4A-4DE8E8438C9B}"/>
            </a:ext>
          </a:extLst>
        </xdr:cNvPr>
        <xdr:cNvSpPr>
          <a:spLocks noChangeArrowheads="1"/>
        </xdr:cNvSpPr>
      </xdr:nvSpPr>
      <xdr:spPr bwMode="auto">
        <a:xfrm>
          <a:off x="8867775" y="9620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3" name="Text Box 2">
          <a:extLst>
            <a:ext uri="{FF2B5EF4-FFF2-40B4-BE49-F238E27FC236}">
              <a16:creationId xmlns:a16="http://schemas.microsoft.com/office/drawing/2014/main" id="{816CFF03-F7CB-4A92-A838-09DFDBF8687B}"/>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4" name="Text Box 3">
          <a:extLst>
            <a:ext uri="{FF2B5EF4-FFF2-40B4-BE49-F238E27FC236}">
              <a16:creationId xmlns:a16="http://schemas.microsoft.com/office/drawing/2014/main" id="{DB744948-FAFB-457D-B864-BB3D09274BDE}"/>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5" name="Text Box 4">
          <a:extLst>
            <a:ext uri="{FF2B5EF4-FFF2-40B4-BE49-F238E27FC236}">
              <a16:creationId xmlns:a16="http://schemas.microsoft.com/office/drawing/2014/main" id="{9C7EADFA-0CA5-4884-8FB7-E574F06B1B61}"/>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6" name="Text Box 5">
          <a:extLst>
            <a:ext uri="{FF2B5EF4-FFF2-40B4-BE49-F238E27FC236}">
              <a16:creationId xmlns:a16="http://schemas.microsoft.com/office/drawing/2014/main" id="{5B89FD1A-A84F-49A3-822F-F1E4EE315759}"/>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7" name="Text Box 6">
          <a:extLst>
            <a:ext uri="{FF2B5EF4-FFF2-40B4-BE49-F238E27FC236}">
              <a16:creationId xmlns:a16="http://schemas.microsoft.com/office/drawing/2014/main" id="{096E5D6F-95F9-4ECA-8640-B3F324BB50B0}"/>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8" name="Text Box 7">
          <a:extLst>
            <a:ext uri="{FF2B5EF4-FFF2-40B4-BE49-F238E27FC236}">
              <a16:creationId xmlns:a16="http://schemas.microsoft.com/office/drawing/2014/main" id="{F0293392-61A7-4F9A-8389-24F2FAE8925C}"/>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9" name="Text Box 8">
          <a:extLst>
            <a:ext uri="{FF2B5EF4-FFF2-40B4-BE49-F238E27FC236}">
              <a16:creationId xmlns:a16="http://schemas.microsoft.com/office/drawing/2014/main" id="{B36931B6-06C3-4849-AFBD-CABBCA7D21FA}"/>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0" name="Text Box 9">
          <a:extLst>
            <a:ext uri="{FF2B5EF4-FFF2-40B4-BE49-F238E27FC236}">
              <a16:creationId xmlns:a16="http://schemas.microsoft.com/office/drawing/2014/main" id="{646DE9C2-8DB5-46A0-ABF7-EBD3525DB6B1}"/>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 name="Text Box 2">
          <a:extLst>
            <a:ext uri="{FF2B5EF4-FFF2-40B4-BE49-F238E27FC236}">
              <a16:creationId xmlns:a16="http://schemas.microsoft.com/office/drawing/2014/main" id="{62CF6F1E-5E33-480C-B8F1-DC3FC7534DEF}"/>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2" name="Text Box 3">
          <a:extLst>
            <a:ext uri="{FF2B5EF4-FFF2-40B4-BE49-F238E27FC236}">
              <a16:creationId xmlns:a16="http://schemas.microsoft.com/office/drawing/2014/main" id="{241293F5-C894-4FE8-BF92-66E2A5A40288}"/>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3" name="Text Box 4">
          <a:extLst>
            <a:ext uri="{FF2B5EF4-FFF2-40B4-BE49-F238E27FC236}">
              <a16:creationId xmlns:a16="http://schemas.microsoft.com/office/drawing/2014/main" id="{342B75CC-C195-4D16-9E1A-40A0F70FD343}"/>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4" name="Text Box 5">
          <a:extLst>
            <a:ext uri="{FF2B5EF4-FFF2-40B4-BE49-F238E27FC236}">
              <a16:creationId xmlns:a16="http://schemas.microsoft.com/office/drawing/2014/main" id="{48BA76EE-6F11-4BB5-94B8-C2F37D4A0C6D}"/>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5" name="Text Box 6">
          <a:extLst>
            <a:ext uri="{FF2B5EF4-FFF2-40B4-BE49-F238E27FC236}">
              <a16:creationId xmlns:a16="http://schemas.microsoft.com/office/drawing/2014/main" id="{DAAC0006-C661-43F3-BABE-BE55AF48B765}"/>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6" name="Text Box 7">
          <a:extLst>
            <a:ext uri="{FF2B5EF4-FFF2-40B4-BE49-F238E27FC236}">
              <a16:creationId xmlns:a16="http://schemas.microsoft.com/office/drawing/2014/main" id="{28EEB9BB-A18F-4028-A640-4AAAC09E6C41}"/>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7" name="Text Box 8">
          <a:extLst>
            <a:ext uri="{FF2B5EF4-FFF2-40B4-BE49-F238E27FC236}">
              <a16:creationId xmlns:a16="http://schemas.microsoft.com/office/drawing/2014/main" id="{F87AA6FE-9808-4378-95B3-3328F01CE2B9}"/>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8" name="Text Box 9">
          <a:extLst>
            <a:ext uri="{FF2B5EF4-FFF2-40B4-BE49-F238E27FC236}">
              <a16:creationId xmlns:a16="http://schemas.microsoft.com/office/drawing/2014/main" id="{346C3636-2AF8-40FD-932D-4B2F5D97BDD5}"/>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 name="Rectangle 1">
          <a:extLst>
            <a:ext uri="{FF2B5EF4-FFF2-40B4-BE49-F238E27FC236}">
              <a16:creationId xmlns:a16="http://schemas.microsoft.com/office/drawing/2014/main" id="{814E2361-B50C-49FA-8DB9-A6AE6B366CCE}"/>
            </a:ext>
          </a:extLst>
        </xdr:cNvPr>
        <xdr:cNvSpPr>
          <a:spLocks noChangeArrowheads="1"/>
        </xdr:cNvSpPr>
      </xdr:nvSpPr>
      <xdr:spPr bwMode="auto">
        <a:xfrm>
          <a:off x="8867775" y="9620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3" name="Text Box 2">
          <a:extLst>
            <a:ext uri="{FF2B5EF4-FFF2-40B4-BE49-F238E27FC236}">
              <a16:creationId xmlns:a16="http://schemas.microsoft.com/office/drawing/2014/main" id="{EEA71C32-C3A2-41C5-95AB-C2F19D2D1EB3}"/>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4" name="Text Box 3">
          <a:extLst>
            <a:ext uri="{FF2B5EF4-FFF2-40B4-BE49-F238E27FC236}">
              <a16:creationId xmlns:a16="http://schemas.microsoft.com/office/drawing/2014/main" id="{80921755-4DA2-4269-B75F-AC9159F1D584}"/>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5" name="Text Box 4">
          <a:extLst>
            <a:ext uri="{FF2B5EF4-FFF2-40B4-BE49-F238E27FC236}">
              <a16:creationId xmlns:a16="http://schemas.microsoft.com/office/drawing/2014/main" id="{638D4B7D-B05F-4670-BA1B-609576E87A54}"/>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6" name="Text Box 5">
          <a:extLst>
            <a:ext uri="{FF2B5EF4-FFF2-40B4-BE49-F238E27FC236}">
              <a16:creationId xmlns:a16="http://schemas.microsoft.com/office/drawing/2014/main" id="{935FB016-23E7-49F5-9632-7B152981A086}"/>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7" name="Text Box 6">
          <a:extLst>
            <a:ext uri="{FF2B5EF4-FFF2-40B4-BE49-F238E27FC236}">
              <a16:creationId xmlns:a16="http://schemas.microsoft.com/office/drawing/2014/main" id="{7C93810E-7B84-41A7-8BDF-747CE0ABD2DF}"/>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8" name="Text Box 7">
          <a:extLst>
            <a:ext uri="{FF2B5EF4-FFF2-40B4-BE49-F238E27FC236}">
              <a16:creationId xmlns:a16="http://schemas.microsoft.com/office/drawing/2014/main" id="{B8AD10B1-792B-4259-B6B0-1709E71B7663}"/>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9" name="Text Box 8">
          <a:extLst>
            <a:ext uri="{FF2B5EF4-FFF2-40B4-BE49-F238E27FC236}">
              <a16:creationId xmlns:a16="http://schemas.microsoft.com/office/drawing/2014/main" id="{1382493E-94A4-4855-ABAB-9938DC90377A}"/>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0" name="Text Box 9">
          <a:extLst>
            <a:ext uri="{FF2B5EF4-FFF2-40B4-BE49-F238E27FC236}">
              <a16:creationId xmlns:a16="http://schemas.microsoft.com/office/drawing/2014/main" id="{B7E336E8-7FC3-4E0B-B03C-436839A42D56}"/>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 name="Text Box 2">
          <a:extLst>
            <a:ext uri="{FF2B5EF4-FFF2-40B4-BE49-F238E27FC236}">
              <a16:creationId xmlns:a16="http://schemas.microsoft.com/office/drawing/2014/main" id="{4B36F746-925B-4F1B-BD55-8AB71C9BFAC5}"/>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2" name="Text Box 3">
          <a:extLst>
            <a:ext uri="{FF2B5EF4-FFF2-40B4-BE49-F238E27FC236}">
              <a16:creationId xmlns:a16="http://schemas.microsoft.com/office/drawing/2014/main" id="{7CD14D40-F3EB-48ED-9E43-01CF034C225C}"/>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3" name="Text Box 4">
          <a:extLst>
            <a:ext uri="{FF2B5EF4-FFF2-40B4-BE49-F238E27FC236}">
              <a16:creationId xmlns:a16="http://schemas.microsoft.com/office/drawing/2014/main" id="{453246E3-93E7-4AB3-B4A6-F323265B527D}"/>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4" name="Text Box 5">
          <a:extLst>
            <a:ext uri="{FF2B5EF4-FFF2-40B4-BE49-F238E27FC236}">
              <a16:creationId xmlns:a16="http://schemas.microsoft.com/office/drawing/2014/main" id="{C7CA1BC4-EE9A-40D0-BCCA-43EC6220C7F3}"/>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5" name="Text Box 6">
          <a:extLst>
            <a:ext uri="{FF2B5EF4-FFF2-40B4-BE49-F238E27FC236}">
              <a16:creationId xmlns:a16="http://schemas.microsoft.com/office/drawing/2014/main" id="{7955416E-B2D4-446C-8E6C-F68453AF8929}"/>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6" name="Text Box 7">
          <a:extLst>
            <a:ext uri="{FF2B5EF4-FFF2-40B4-BE49-F238E27FC236}">
              <a16:creationId xmlns:a16="http://schemas.microsoft.com/office/drawing/2014/main" id="{E162A07D-2328-482C-8BB9-E4010D72DF8F}"/>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7" name="Text Box 8">
          <a:extLst>
            <a:ext uri="{FF2B5EF4-FFF2-40B4-BE49-F238E27FC236}">
              <a16:creationId xmlns:a16="http://schemas.microsoft.com/office/drawing/2014/main" id="{889A644E-9982-4958-A46B-F7986ECAFFC2}"/>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8" name="Text Box 9">
          <a:extLst>
            <a:ext uri="{FF2B5EF4-FFF2-40B4-BE49-F238E27FC236}">
              <a16:creationId xmlns:a16="http://schemas.microsoft.com/office/drawing/2014/main" id="{38D83F24-C40C-45B4-A43E-FBE54CD70AC8}"/>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 name="Rectangle 1">
          <a:extLst>
            <a:ext uri="{FF2B5EF4-FFF2-40B4-BE49-F238E27FC236}">
              <a16:creationId xmlns:a16="http://schemas.microsoft.com/office/drawing/2014/main" id="{83E0BDD5-1A29-44AB-9737-047270A7D1AE}"/>
            </a:ext>
          </a:extLst>
        </xdr:cNvPr>
        <xdr:cNvSpPr>
          <a:spLocks noChangeArrowheads="1"/>
        </xdr:cNvSpPr>
      </xdr:nvSpPr>
      <xdr:spPr bwMode="auto">
        <a:xfrm>
          <a:off x="8867775" y="9620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3" name="Text Box 2">
          <a:extLst>
            <a:ext uri="{FF2B5EF4-FFF2-40B4-BE49-F238E27FC236}">
              <a16:creationId xmlns:a16="http://schemas.microsoft.com/office/drawing/2014/main" id="{35C5665F-D990-4D05-BB17-CF8BB333B394}"/>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4" name="Text Box 3">
          <a:extLst>
            <a:ext uri="{FF2B5EF4-FFF2-40B4-BE49-F238E27FC236}">
              <a16:creationId xmlns:a16="http://schemas.microsoft.com/office/drawing/2014/main" id="{B1015D9D-C627-494B-B46C-5230909B9E34}"/>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5" name="Text Box 4">
          <a:extLst>
            <a:ext uri="{FF2B5EF4-FFF2-40B4-BE49-F238E27FC236}">
              <a16:creationId xmlns:a16="http://schemas.microsoft.com/office/drawing/2014/main" id="{9266815B-32F0-4599-89C1-E8B74D0BC952}"/>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6" name="Text Box 5">
          <a:extLst>
            <a:ext uri="{FF2B5EF4-FFF2-40B4-BE49-F238E27FC236}">
              <a16:creationId xmlns:a16="http://schemas.microsoft.com/office/drawing/2014/main" id="{1B9D0A03-72CC-4D5E-97CE-DE78A663EBEB}"/>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7" name="Text Box 6">
          <a:extLst>
            <a:ext uri="{FF2B5EF4-FFF2-40B4-BE49-F238E27FC236}">
              <a16:creationId xmlns:a16="http://schemas.microsoft.com/office/drawing/2014/main" id="{4914206D-21C4-462B-9652-186B398D3DF0}"/>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8" name="Text Box 7">
          <a:extLst>
            <a:ext uri="{FF2B5EF4-FFF2-40B4-BE49-F238E27FC236}">
              <a16:creationId xmlns:a16="http://schemas.microsoft.com/office/drawing/2014/main" id="{10D646F6-A42D-4FE6-9E0F-023554EB36DC}"/>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9" name="Text Box 8">
          <a:extLst>
            <a:ext uri="{FF2B5EF4-FFF2-40B4-BE49-F238E27FC236}">
              <a16:creationId xmlns:a16="http://schemas.microsoft.com/office/drawing/2014/main" id="{BC0A74E2-0B8A-4534-9F38-86E5072D73DA}"/>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0" name="Text Box 9">
          <a:extLst>
            <a:ext uri="{FF2B5EF4-FFF2-40B4-BE49-F238E27FC236}">
              <a16:creationId xmlns:a16="http://schemas.microsoft.com/office/drawing/2014/main" id="{5DAB7942-DC62-4776-B4DF-0767EF1838D6}"/>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1" name="Text Box 2">
          <a:extLst>
            <a:ext uri="{FF2B5EF4-FFF2-40B4-BE49-F238E27FC236}">
              <a16:creationId xmlns:a16="http://schemas.microsoft.com/office/drawing/2014/main" id="{7659B72F-2C04-418D-B742-19546162CB54}"/>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2" name="Text Box 3">
          <a:extLst>
            <a:ext uri="{FF2B5EF4-FFF2-40B4-BE49-F238E27FC236}">
              <a16:creationId xmlns:a16="http://schemas.microsoft.com/office/drawing/2014/main" id="{DB60945A-F51C-4878-B5F8-8EB28FFF5903}"/>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3" name="Text Box 4">
          <a:extLst>
            <a:ext uri="{FF2B5EF4-FFF2-40B4-BE49-F238E27FC236}">
              <a16:creationId xmlns:a16="http://schemas.microsoft.com/office/drawing/2014/main" id="{B58324BE-2F50-4936-B5F7-77FCF0017BF7}"/>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4" name="Text Box 5">
          <a:extLst>
            <a:ext uri="{FF2B5EF4-FFF2-40B4-BE49-F238E27FC236}">
              <a16:creationId xmlns:a16="http://schemas.microsoft.com/office/drawing/2014/main" id="{3AFCBE53-3245-4AF2-B3EF-EBB0C181F9EC}"/>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5" name="Text Box 6">
          <a:extLst>
            <a:ext uri="{FF2B5EF4-FFF2-40B4-BE49-F238E27FC236}">
              <a16:creationId xmlns:a16="http://schemas.microsoft.com/office/drawing/2014/main" id="{2F5A17A2-57EC-437B-B0A1-138FAE29B227}"/>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6" name="Text Box 7">
          <a:extLst>
            <a:ext uri="{FF2B5EF4-FFF2-40B4-BE49-F238E27FC236}">
              <a16:creationId xmlns:a16="http://schemas.microsoft.com/office/drawing/2014/main" id="{CDEABD9A-7315-4F01-819B-68521B7EE18C}"/>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7" name="Text Box 8">
          <a:extLst>
            <a:ext uri="{FF2B5EF4-FFF2-40B4-BE49-F238E27FC236}">
              <a16:creationId xmlns:a16="http://schemas.microsoft.com/office/drawing/2014/main" id="{F4F8E3A7-B1AF-4757-9E3B-B2DDC99345A4}"/>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34</xdr:row>
      <xdr:rowOff>0</xdr:rowOff>
    </xdr:from>
    <xdr:to>
      <xdr:col>2</xdr:col>
      <xdr:colOff>76200</xdr:colOff>
      <xdr:row>35</xdr:row>
      <xdr:rowOff>38100</xdr:rowOff>
    </xdr:to>
    <xdr:sp macro="" textlink="">
      <xdr:nvSpPr>
        <xdr:cNvPr id="18" name="Text Box 9">
          <a:extLst>
            <a:ext uri="{FF2B5EF4-FFF2-40B4-BE49-F238E27FC236}">
              <a16:creationId xmlns:a16="http://schemas.microsoft.com/office/drawing/2014/main" id="{9D642EB2-820F-453C-AE97-BD8B0D689282}"/>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 name="Rectangle 1">
          <a:extLst>
            <a:ext uri="{FF2B5EF4-FFF2-40B4-BE49-F238E27FC236}">
              <a16:creationId xmlns:a16="http://schemas.microsoft.com/office/drawing/2014/main" id="{CDE85BD0-8118-4959-B552-2695D28983E6}"/>
            </a:ext>
          </a:extLst>
        </xdr:cNvPr>
        <xdr:cNvSpPr>
          <a:spLocks noChangeArrowheads="1"/>
        </xdr:cNvSpPr>
      </xdr:nvSpPr>
      <xdr:spPr bwMode="auto">
        <a:xfrm>
          <a:off x="8867775" y="9620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3" name="Text Box 2">
          <a:extLst>
            <a:ext uri="{FF2B5EF4-FFF2-40B4-BE49-F238E27FC236}">
              <a16:creationId xmlns:a16="http://schemas.microsoft.com/office/drawing/2014/main" id="{052E4BE8-34A9-4F11-AD7B-7746C8163885}"/>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4" name="Text Box 3">
          <a:extLst>
            <a:ext uri="{FF2B5EF4-FFF2-40B4-BE49-F238E27FC236}">
              <a16:creationId xmlns:a16="http://schemas.microsoft.com/office/drawing/2014/main" id="{123C0C26-2338-4DCD-AB37-A11B75B19EA8}"/>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5" name="Text Box 4">
          <a:extLst>
            <a:ext uri="{FF2B5EF4-FFF2-40B4-BE49-F238E27FC236}">
              <a16:creationId xmlns:a16="http://schemas.microsoft.com/office/drawing/2014/main" id="{2E806FE4-ED9B-405C-8DBD-C5A2A5BAF714}"/>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6" name="Text Box 5">
          <a:extLst>
            <a:ext uri="{FF2B5EF4-FFF2-40B4-BE49-F238E27FC236}">
              <a16:creationId xmlns:a16="http://schemas.microsoft.com/office/drawing/2014/main" id="{9D5FBB3E-270D-45E0-83F9-0CCED5E7AEE5}"/>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7" name="Text Box 6">
          <a:extLst>
            <a:ext uri="{FF2B5EF4-FFF2-40B4-BE49-F238E27FC236}">
              <a16:creationId xmlns:a16="http://schemas.microsoft.com/office/drawing/2014/main" id="{51476752-F773-44A8-AA1B-4E91EADCF371}"/>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8" name="Text Box 7">
          <a:extLst>
            <a:ext uri="{FF2B5EF4-FFF2-40B4-BE49-F238E27FC236}">
              <a16:creationId xmlns:a16="http://schemas.microsoft.com/office/drawing/2014/main" id="{06057A81-C385-4E72-B605-523FB9ED9101}"/>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9" name="Text Box 8">
          <a:extLst>
            <a:ext uri="{FF2B5EF4-FFF2-40B4-BE49-F238E27FC236}">
              <a16:creationId xmlns:a16="http://schemas.microsoft.com/office/drawing/2014/main" id="{EF58B884-F614-41FC-B4EC-37B687B70272}"/>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0" name="Text Box 9">
          <a:extLst>
            <a:ext uri="{FF2B5EF4-FFF2-40B4-BE49-F238E27FC236}">
              <a16:creationId xmlns:a16="http://schemas.microsoft.com/office/drawing/2014/main" id="{CB18FC9B-6A13-4535-927D-54A774BBAEC7}"/>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1" name="Text Box 2">
          <a:extLst>
            <a:ext uri="{FF2B5EF4-FFF2-40B4-BE49-F238E27FC236}">
              <a16:creationId xmlns:a16="http://schemas.microsoft.com/office/drawing/2014/main" id="{5F39E1BA-26EF-4D9C-9B27-37CB14142F02}"/>
            </a:ext>
          </a:extLst>
        </xdr:cNvPr>
        <xdr:cNvSpPr txBox="1">
          <a:spLocks noChangeArrowheads="1"/>
        </xdr:cNvSpPr>
      </xdr:nvSpPr>
      <xdr:spPr bwMode="auto">
        <a:xfrm>
          <a:off x="3143250" y="1684020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2" name="Text Box 3">
          <a:extLst>
            <a:ext uri="{FF2B5EF4-FFF2-40B4-BE49-F238E27FC236}">
              <a16:creationId xmlns:a16="http://schemas.microsoft.com/office/drawing/2014/main" id="{3DB88BC7-8C11-49E7-9D07-D9F3BFEDCB4D}"/>
            </a:ext>
          </a:extLst>
        </xdr:cNvPr>
        <xdr:cNvSpPr txBox="1">
          <a:spLocks noChangeArrowheads="1"/>
        </xdr:cNvSpPr>
      </xdr:nvSpPr>
      <xdr:spPr bwMode="auto">
        <a:xfrm>
          <a:off x="3143250" y="1684020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3" name="Text Box 4">
          <a:extLst>
            <a:ext uri="{FF2B5EF4-FFF2-40B4-BE49-F238E27FC236}">
              <a16:creationId xmlns:a16="http://schemas.microsoft.com/office/drawing/2014/main" id="{6674467F-025B-4D0D-B795-EC38CD25D2CE}"/>
            </a:ext>
          </a:extLst>
        </xdr:cNvPr>
        <xdr:cNvSpPr txBox="1">
          <a:spLocks noChangeArrowheads="1"/>
        </xdr:cNvSpPr>
      </xdr:nvSpPr>
      <xdr:spPr bwMode="auto">
        <a:xfrm>
          <a:off x="3143250" y="1684020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4" name="Text Box 5">
          <a:extLst>
            <a:ext uri="{FF2B5EF4-FFF2-40B4-BE49-F238E27FC236}">
              <a16:creationId xmlns:a16="http://schemas.microsoft.com/office/drawing/2014/main" id="{3A7EB7A4-1E97-435D-934F-7D8144EFF047}"/>
            </a:ext>
          </a:extLst>
        </xdr:cNvPr>
        <xdr:cNvSpPr txBox="1">
          <a:spLocks noChangeArrowheads="1"/>
        </xdr:cNvSpPr>
      </xdr:nvSpPr>
      <xdr:spPr bwMode="auto">
        <a:xfrm>
          <a:off x="3143250" y="1684020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5" name="Text Box 6">
          <a:extLst>
            <a:ext uri="{FF2B5EF4-FFF2-40B4-BE49-F238E27FC236}">
              <a16:creationId xmlns:a16="http://schemas.microsoft.com/office/drawing/2014/main" id="{86F26524-E42B-4D80-8AD7-241E7EE7CE77}"/>
            </a:ext>
          </a:extLst>
        </xdr:cNvPr>
        <xdr:cNvSpPr txBox="1">
          <a:spLocks noChangeArrowheads="1"/>
        </xdr:cNvSpPr>
      </xdr:nvSpPr>
      <xdr:spPr bwMode="auto">
        <a:xfrm>
          <a:off x="3143250" y="1684020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6" name="Text Box 7">
          <a:extLst>
            <a:ext uri="{FF2B5EF4-FFF2-40B4-BE49-F238E27FC236}">
              <a16:creationId xmlns:a16="http://schemas.microsoft.com/office/drawing/2014/main" id="{5B71D4EA-461D-4305-A40C-A6569A14E593}"/>
            </a:ext>
          </a:extLst>
        </xdr:cNvPr>
        <xdr:cNvSpPr txBox="1">
          <a:spLocks noChangeArrowheads="1"/>
        </xdr:cNvSpPr>
      </xdr:nvSpPr>
      <xdr:spPr bwMode="auto">
        <a:xfrm>
          <a:off x="3143250" y="1684020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7" name="Text Box 8">
          <a:extLst>
            <a:ext uri="{FF2B5EF4-FFF2-40B4-BE49-F238E27FC236}">
              <a16:creationId xmlns:a16="http://schemas.microsoft.com/office/drawing/2014/main" id="{B148DB94-2CFF-49E1-9EFA-E5512A923F69}"/>
            </a:ext>
          </a:extLst>
        </xdr:cNvPr>
        <xdr:cNvSpPr txBox="1">
          <a:spLocks noChangeArrowheads="1"/>
        </xdr:cNvSpPr>
      </xdr:nvSpPr>
      <xdr:spPr bwMode="auto">
        <a:xfrm>
          <a:off x="3143250" y="16840200"/>
          <a:ext cx="76200" cy="200025"/>
        </a:xfrm>
        <a:prstGeom prst="rect">
          <a:avLst/>
        </a:prstGeom>
        <a:noFill/>
        <a:ln w="9525">
          <a:noFill/>
          <a:miter lim="800000"/>
          <a:headEnd/>
          <a:tailEnd/>
        </a:ln>
      </xdr:spPr>
    </xdr:sp>
    <xdr:clientData/>
  </xdr:twoCellAnchor>
  <xdr:twoCellAnchor editAs="oneCell">
    <xdr:from>
      <xdr:col>2</xdr:col>
      <xdr:colOff>0</xdr:colOff>
      <xdr:row>49</xdr:row>
      <xdr:rowOff>0</xdr:rowOff>
    </xdr:from>
    <xdr:to>
      <xdr:col>2</xdr:col>
      <xdr:colOff>76200</xdr:colOff>
      <xdr:row>50</xdr:row>
      <xdr:rowOff>38100</xdr:rowOff>
    </xdr:to>
    <xdr:sp macro="" textlink="">
      <xdr:nvSpPr>
        <xdr:cNvPr id="18" name="Text Box 9">
          <a:extLst>
            <a:ext uri="{FF2B5EF4-FFF2-40B4-BE49-F238E27FC236}">
              <a16:creationId xmlns:a16="http://schemas.microsoft.com/office/drawing/2014/main" id="{2A56791C-0AFC-43CA-81B5-6B7C25EA1CFA}"/>
            </a:ext>
          </a:extLst>
        </xdr:cNvPr>
        <xdr:cNvSpPr txBox="1">
          <a:spLocks noChangeArrowheads="1"/>
        </xdr:cNvSpPr>
      </xdr:nvSpPr>
      <xdr:spPr bwMode="auto">
        <a:xfrm>
          <a:off x="3143250" y="16840200"/>
          <a:ext cx="76200" cy="2000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 name="Rectangle 1">
          <a:extLst>
            <a:ext uri="{FF2B5EF4-FFF2-40B4-BE49-F238E27FC236}">
              <a16:creationId xmlns:a16="http://schemas.microsoft.com/office/drawing/2014/main" id="{68548B52-4F99-4239-9256-D199409721E1}"/>
            </a:ext>
          </a:extLst>
        </xdr:cNvPr>
        <xdr:cNvSpPr>
          <a:spLocks noChangeArrowheads="1"/>
        </xdr:cNvSpPr>
      </xdr:nvSpPr>
      <xdr:spPr bwMode="auto">
        <a:xfrm>
          <a:off x="8867775" y="9620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1" name="Text Box 2">
          <a:extLst>
            <a:ext uri="{FF2B5EF4-FFF2-40B4-BE49-F238E27FC236}">
              <a16:creationId xmlns:a16="http://schemas.microsoft.com/office/drawing/2014/main" id="{34A3DF7B-35AA-44B6-A210-808A4BB0E3EF}"/>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2" name="Text Box 3">
          <a:extLst>
            <a:ext uri="{FF2B5EF4-FFF2-40B4-BE49-F238E27FC236}">
              <a16:creationId xmlns:a16="http://schemas.microsoft.com/office/drawing/2014/main" id="{1571AB18-DC2C-4EF1-9254-0A8C79060553}"/>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3" name="Text Box 4">
          <a:extLst>
            <a:ext uri="{FF2B5EF4-FFF2-40B4-BE49-F238E27FC236}">
              <a16:creationId xmlns:a16="http://schemas.microsoft.com/office/drawing/2014/main" id="{2CA98BC0-D684-4830-9A45-5A7497A991C9}"/>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4" name="Text Box 5">
          <a:extLst>
            <a:ext uri="{FF2B5EF4-FFF2-40B4-BE49-F238E27FC236}">
              <a16:creationId xmlns:a16="http://schemas.microsoft.com/office/drawing/2014/main" id="{4868809A-CCF3-4C9B-8EF4-BCE24E3D22AF}"/>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5" name="Text Box 6">
          <a:extLst>
            <a:ext uri="{FF2B5EF4-FFF2-40B4-BE49-F238E27FC236}">
              <a16:creationId xmlns:a16="http://schemas.microsoft.com/office/drawing/2014/main" id="{09811C83-D6E3-4A86-A62E-8715A8B48386}"/>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6" name="Text Box 7">
          <a:extLst>
            <a:ext uri="{FF2B5EF4-FFF2-40B4-BE49-F238E27FC236}">
              <a16:creationId xmlns:a16="http://schemas.microsoft.com/office/drawing/2014/main" id="{CEAAE01D-298A-4F6F-96A3-E0EFD485397D}"/>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7" name="Text Box 8">
          <a:extLst>
            <a:ext uri="{FF2B5EF4-FFF2-40B4-BE49-F238E27FC236}">
              <a16:creationId xmlns:a16="http://schemas.microsoft.com/office/drawing/2014/main" id="{A8DFD090-9AA5-4A5E-8061-FE4CE0411744}"/>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twoCellAnchor editAs="oneCell">
    <xdr:from>
      <xdr:col>2</xdr:col>
      <xdr:colOff>0</xdr:colOff>
      <xdr:row>47</xdr:row>
      <xdr:rowOff>0</xdr:rowOff>
    </xdr:from>
    <xdr:to>
      <xdr:col>2</xdr:col>
      <xdr:colOff>76200</xdr:colOff>
      <xdr:row>48</xdr:row>
      <xdr:rowOff>38100</xdr:rowOff>
    </xdr:to>
    <xdr:sp macro="" textlink="">
      <xdr:nvSpPr>
        <xdr:cNvPr id="18" name="Text Box 9">
          <a:extLst>
            <a:ext uri="{FF2B5EF4-FFF2-40B4-BE49-F238E27FC236}">
              <a16:creationId xmlns:a16="http://schemas.microsoft.com/office/drawing/2014/main" id="{0F392839-08C8-41BF-829C-8865AFBF2956}"/>
            </a:ext>
          </a:extLst>
        </xdr:cNvPr>
        <xdr:cNvSpPr txBox="1">
          <a:spLocks noChangeArrowheads="1"/>
        </xdr:cNvSpPr>
      </xdr:nvSpPr>
      <xdr:spPr bwMode="auto">
        <a:xfrm>
          <a:off x="2943225" y="6734175"/>
          <a:ext cx="76200" cy="20002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 name="Rectangle 1">
          <a:extLst>
            <a:ext uri="{FF2B5EF4-FFF2-40B4-BE49-F238E27FC236}">
              <a16:creationId xmlns:a16="http://schemas.microsoft.com/office/drawing/2014/main" id="{C7243D00-4CB4-45D5-806B-2CA8F2D003A8}"/>
            </a:ext>
          </a:extLst>
        </xdr:cNvPr>
        <xdr:cNvSpPr>
          <a:spLocks noChangeArrowheads="1"/>
        </xdr:cNvSpPr>
      </xdr:nvSpPr>
      <xdr:spPr bwMode="auto">
        <a:xfrm>
          <a:off x="8867775" y="9620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3" name="Text Box 2">
          <a:extLst>
            <a:ext uri="{FF2B5EF4-FFF2-40B4-BE49-F238E27FC236}">
              <a16:creationId xmlns:a16="http://schemas.microsoft.com/office/drawing/2014/main" id="{05F88295-6507-42DD-982C-1174BC45BDBA}"/>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4" name="Text Box 3">
          <a:extLst>
            <a:ext uri="{FF2B5EF4-FFF2-40B4-BE49-F238E27FC236}">
              <a16:creationId xmlns:a16="http://schemas.microsoft.com/office/drawing/2014/main" id="{3220306C-F744-4E75-8AA1-0EE854BDF997}"/>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5" name="Text Box 4">
          <a:extLst>
            <a:ext uri="{FF2B5EF4-FFF2-40B4-BE49-F238E27FC236}">
              <a16:creationId xmlns:a16="http://schemas.microsoft.com/office/drawing/2014/main" id="{7C9D187D-AF2F-4A6A-BE78-868A244FF422}"/>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6" name="Text Box 5">
          <a:extLst>
            <a:ext uri="{FF2B5EF4-FFF2-40B4-BE49-F238E27FC236}">
              <a16:creationId xmlns:a16="http://schemas.microsoft.com/office/drawing/2014/main" id="{BAE6F37C-149D-4599-8963-39D8EAC45888}"/>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7" name="Text Box 6">
          <a:extLst>
            <a:ext uri="{FF2B5EF4-FFF2-40B4-BE49-F238E27FC236}">
              <a16:creationId xmlns:a16="http://schemas.microsoft.com/office/drawing/2014/main" id="{03AEE9B2-9C2F-45DA-AEAD-3AB9844F4E22}"/>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8" name="Text Box 7">
          <a:extLst>
            <a:ext uri="{FF2B5EF4-FFF2-40B4-BE49-F238E27FC236}">
              <a16:creationId xmlns:a16="http://schemas.microsoft.com/office/drawing/2014/main" id="{1D99B369-A814-48CF-B9FF-4ABE3338D7DB}"/>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9" name="Text Box 8">
          <a:extLst>
            <a:ext uri="{FF2B5EF4-FFF2-40B4-BE49-F238E27FC236}">
              <a16:creationId xmlns:a16="http://schemas.microsoft.com/office/drawing/2014/main" id="{222644F8-7C19-4D74-A821-55B84C43CEB2}"/>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10" name="Text Box 9">
          <a:extLst>
            <a:ext uri="{FF2B5EF4-FFF2-40B4-BE49-F238E27FC236}">
              <a16:creationId xmlns:a16="http://schemas.microsoft.com/office/drawing/2014/main" id="{AC892678-2896-4D82-833A-B453124849F5}"/>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1" name="Text Box 2">
          <a:extLst>
            <a:ext uri="{FF2B5EF4-FFF2-40B4-BE49-F238E27FC236}">
              <a16:creationId xmlns:a16="http://schemas.microsoft.com/office/drawing/2014/main" id="{F4A744B4-084B-4A43-9571-65BC2FC7A4DE}"/>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2" name="Text Box 3">
          <a:extLst>
            <a:ext uri="{FF2B5EF4-FFF2-40B4-BE49-F238E27FC236}">
              <a16:creationId xmlns:a16="http://schemas.microsoft.com/office/drawing/2014/main" id="{DAB7EEE1-1D13-44E9-8B43-A68B12323BD8}"/>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3" name="Text Box 4">
          <a:extLst>
            <a:ext uri="{FF2B5EF4-FFF2-40B4-BE49-F238E27FC236}">
              <a16:creationId xmlns:a16="http://schemas.microsoft.com/office/drawing/2014/main" id="{D4643EE8-FBC8-4D25-A761-6A6A18D31CBE}"/>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4" name="Text Box 5">
          <a:extLst>
            <a:ext uri="{FF2B5EF4-FFF2-40B4-BE49-F238E27FC236}">
              <a16:creationId xmlns:a16="http://schemas.microsoft.com/office/drawing/2014/main" id="{2FEF8633-E411-4C18-911B-3C6D36FB030E}"/>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5" name="Text Box 6">
          <a:extLst>
            <a:ext uri="{FF2B5EF4-FFF2-40B4-BE49-F238E27FC236}">
              <a16:creationId xmlns:a16="http://schemas.microsoft.com/office/drawing/2014/main" id="{BE6F09D9-9189-46B8-AC26-321F2D42B9C3}"/>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6" name="Text Box 7">
          <a:extLst>
            <a:ext uri="{FF2B5EF4-FFF2-40B4-BE49-F238E27FC236}">
              <a16:creationId xmlns:a16="http://schemas.microsoft.com/office/drawing/2014/main" id="{77CC9476-FA24-47A4-8F8D-83170EDF045F}"/>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7" name="Text Box 8">
          <a:extLst>
            <a:ext uri="{FF2B5EF4-FFF2-40B4-BE49-F238E27FC236}">
              <a16:creationId xmlns:a16="http://schemas.microsoft.com/office/drawing/2014/main" id="{E5C90292-AF4B-49F4-B0EC-E373C77098D4}"/>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35</xdr:row>
      <xdr:rowOff>0</xdr:rowOff>
    </xdr:from>
    <xdr:to>
      <xdr:col>2</xdr:col>
      <xdr:colOff>76200</xdr:colOff>
      <xdr:row>36</xdr:row>
      <xdr:rowOff>38100</xdr:rowOff>
    </xdr:to>
    <xdr:sp macro="" textlink="">
      <xdr:nvSpPr>
        <xdr:cNvPr id="18" name="Text Box 9">
          <a:extLst>
            <a:ext uri="{FF2B5EF4-FFF2-40B4-BE49-F238E27FC236}">
              <a16:creationId xmlns:a16="http://schemas.microsoft.com/office/drawing/2014/main" id="{5647FA17-44FD-4C6A-A203-DEC7DDE9552A}"/>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 name="Rectangle 1">
          <a:extLst>
            <a:ext uri="{FF2B5EF4-FFF2-40B4-BE49-F238E27FC236}">
              <a16:creationId xmlns:a16="http://schemas.microsoft.com/office/drawing/2014/main" id="{845B293B-54E5-4EC7-89A2-41776DD296D9}"/>
            </a:ext>
          </a:extLst>
        </xdr:cNvPr>
        <xdr:cNvSpPr>
          <a:spLocks noChangeArrowheads="1"/>
        </xdr:cNvSpPr>
      </xdr:nvSpPr>
      <xdr:spPr bwMode="auto">
        <a:xfrm>
          <a:off x="8867775" y="9620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3" name="Text Box 2">
          <a:extLst>
            <a:ext uri="{FF2B5EF4-FFF2-40B4-BE49-F238E27FC236}">
              <a16:creationId xmlns:a16="http://schemas.microsoft.com/office/drawing/2014/main" id="{91EEEDD6-F653-4EF1-AD97-595A5CAB6E15}"/>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4" name="Text Box 3">
          <a:extLst>
            <a:ext uri="{FF2B5EF4-FFF2-40B4-BE49-F238E27FC236}">
              <a16:creationId xmlns:a16="http://schemas.microsoft.com/office/drawing/2014/main" id="{0F9D479A-2845-45D3-BC6E-668CBFD86E29}"/>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5" name="Text Box 4">
          <a:extLst>
            <a:ext uri="{FF2B5EF4-FFF2-40B4-BE49-F238E27FC236}">
              <a16:creationId xmlns:a16="http://schemas.microsoft.com/office/drawing/2014/main" id="{9F38B40B-CA47-4D8F-BD6E-A1ADC5450F9D}"/>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6" name="Text Box 5">
          <a:extLst>
            <a:ext uri="{FF2B5EF4-FFF2-40B4-BE49-F238E27FC236}">
              <a16:creationId xmlns:a16="http://schemas.microsoft.com/office/drawing/2014/main" id="{31DD6E3F-0B9E-42B5-8D88-940DEB9B42AF}"/>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7" name="Text Box 6">
          <a:extLst>
            <a:ext uri="{FF2B5EF4-FFF2-40B4-BE49-F238E27FC236}">
              <a16:creationId xmlns:a16="http://schemas.microsoft.com/office/drawing/2014/main" id="{F73F77E0-C9F4-4801-9BFF-BB62A7CDAA9F}"/>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8" name="Text Box 7">
          <a:extLst>
            <a:ext uri="{FF2B5EF4-FFF2-40B4-BE49-F238E27FC236}">
              <a16:creationId xmlns:a16="http://schemas.microsoft.com/office/drawing/2014/main" id="{8BDC8455-593C-4C29-A2BE-EDD834959460}"/>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9" name="Text Box 8">
          <a:extLst>
            <a:ext uri="{FF2B5EF4-FFF2-40B4-BE49-F238E27FC236}">
              <a16:creationId xmlns:a16="http://schemas.microsoft.com/office/drawing/2014/main" id="{F631E2BC-461A-47CD-8226-A55C49A17229}"/>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0" name="Text Box 9">
          <a:extLst>
            <a:ext uri="{FF2B5EF4-FFF2-40B4-BE49-F238E27FC236}">
              <a16:creationId xmlns:a16="http://schemas.microsoft.com/office/drawing/2014/main" id="{F73ADFFD-4FD7-4C9D-B350-8C1B4F767766}"/>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11" name="Text Box 2">
          <a:extLst>
            <a:ext uri="{FF2B5EF4-FFF2-40B4-BE49-F238E27FC236}">
              <a16:creationId xmlns:a16="http://schemas.microsoft.com/office/drawing/2014/main" id="{7FDB2131-8809-453F-B19D-57B683AEBC64}"/>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12" name="Text Box 3">
          <a:extLst>
            <a:ext uri="{FF2B5EF4-FFF2-40B4-BE49-F238E27FC236}">
              <a16:creationId xmlns:a16="http://schemas.microsoft.com/office/drawing/2014/main" id="{1FFD299E-1245-46C7-AFCD-1BE5B661D891}"/>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13" name="Text Box 4">
          <a:extLst>
            <a:ext uri="{FF2B5EF4-FFF2-40B4-BE49-F238E27FC236}">
              <a16:creationId xmlns:a16="http://schemas.microsoft.com/office/drawing/2014/main" id="{162871F6-1C7E-45BD-BBF8-84D40D739E91}"/>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14" name="Text Box 5">
          <a:extLst>
            <a:ext uri="{FF2B5EF4-FFF2-40B4-BE49-F238E27FC236}">
              <a16:creationId xmlns:a16="http://schemas.microsoft.com/office/drawing/2014/main" id="{B7B5B10F-85F3-4F9B-90A0-D21B6BC7CE99}"/>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15" name="Text Box 6">
          <a:extLst>
            <a:ext uri="{FF2B5EF4-FFF2-40B4-BE49-F238E27FC236}">
              <a16:creationId xmlns:a16="http://schemas.microsoft.com/office/drawing/2014/main" id="{99AC39FB-9744-4797-A872-187438985C48}"/>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16" name="Text Box 7">
          <a:extLst>
            <a:ext uri="{FF2B5EF4-FFF2-40B4-BE49-F238E27FC236}">
              <a16:creationId xmlns:a16="http://schemas.microsoft.com/office/drawing/2014/main" id="{B6A2BE80-421F-4153-AFBC-E557FE11B0FA}"/>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17" name="Text Box 8">
          <a:extLst>
            <a:ext uri="{FF2B5EF4-FFF2-40B4-BE49-F238E27FC236}">
              <a16:creationId xmlns:a16="http://schemas.microsoft.com/office/drawing/2014/main" id="{04CDB355-E28D-4872-9AA2-91849617361C}"/>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36</xdr:row>
      <xdr:rowOff>0</xdr:rowOff>
    </xdr:from>
    <xdr:to>
      <xdr:col>2</xdr:col>
      <xdr:colOff>76200</xdr:colOff>
      <xdr:row>37</xdr:row>
      <xdr:rowOff>38100</xdr:rowOff>
    </xdr:to>
    <xdr:sp macro="" textlink="">
      <xdr:nvSpPr>
        <xdr:cNvPr id="18" name="Text Box 9">
          <a:extLst>
            <a:ext uri="{FF2B5EF4-FFF2-40B4-BE49-F238E27FC236}">
              <a16:creationId xmlns:a16="http://schemas.microsoft.com/office/drawing/2014/main" id="{628924E6-A77C-4072-8276-9E3FF5C0E307}"/>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 name="Rectangle 1">
          <a:extLst>
            <a:ext uri="{FF2B5EF4-FFF2-40B4-BE49-F238E27FC236}">
              <a16:creationId xmlns:a16="http://schemas.microsoft.com/office/drawing/2014/main" id="{814B512A-4FBC-4849-B6D7-C655845745EA}"/>
            </a:ext>
          </a:extLst>
        </xdr:cNvPr>
        <xdr:cNvSpPr>
          <a:spLocks noChangeArrowheads="1"/>
        </xdr:cNvSpPr>
      </xdr:nvSpPr>
      <xdr:spPr bwMode="auto">
        <a:xfrm>
          <a:off x="8867775" y="9620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3" name="Text Box 2">
          <a:extLst>
            <a:ext uri="{FF2B5EF4-FFF2-40B4-BE49-F238E27FC236}">
              <a16:creationId xmlns:a16="http://schemas.microsoft.com/office/drawing/2014/main" id="{2B6B77A9-08CE-422E-8093-DB42695FA10A}"/>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4" name="Text Box 3">
          <a:extLst>
            <a:ext uri="{FF2B5EF4-FFF2-40B4-BE49-F238E27FC236}">
              <a16:creationId xmlns:a16="http://schemas.microsoft.com/office/drawing/2014/main" id="{81CE89AB-AC18-49AA-BE2D-0D4C4198F333}"/>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5" name="Text Box 4">
          <a:extLst>
            <a:ext uri="{FF2B5EF4-FFF2-40B4-BE49-F238E27FC236}">
              <a16:creationId xmlns:a16="http://schemas.microsoft.com/office/drawing/2014/main" id="{7436BD03-B03E-448E-A091-1453858B5DA9}"/>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6" name="Text Box 5">
          <a:extLst>
            <a:ext uri="{FF2B5EF4-FFF2-40B4-BE49-F238E27FC236}">
              <a16:creationId xmlns:a16="http://schemas.microsoft.com/office/drawing/2014/main" id="{AED7D8DE-16EC-4083-8EBC-D7032AD1014C}"/>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7" name="Text Box 6">
          <a:extLst>
            <a:ext uri="{FF2B5EF4-FFF2-40B4-BE49-F238E27FC236}">
              <a16:creationId xmlns:a16="http://schemas.microsoft.com/office/drawing/2014/main" id="{F14D4373-8BA9-4757-A6AF-38114E2AB3F6}"/>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8" name="Text Box 7">
          <a:extLst>
            <a:ext uri="{FF2B5EF4-FFF2-40B4-BE49-F238E27FC236}">
              <a16:creationId xmlns:a16="http://schemas.microsoft.com/office/drawing/2014/main" id="{28636B4B-8775-45B3-80F9-A6F545CBB7D9}"/>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9" name="Text Box 8">
          <a:extLst>
            <a:ext uri="{FF2B5EF4-FFF2-40B4-BE49-F238E27FC236}">
              <a16:creationId xmlns:a16="http://schemas.microsoft.com/office/drawing/2014/main" id="{E8738D3C-A96E-4A87-AE6F-DB93AC860816}"/>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38</xdr:row>
      <xdr:rowOff>0</xdr:rowOff>
    </xdr:from>
    <xdr:to>
      <xdr:col>2</xdr:col>
      <xdr:colOff>76200</xdr:colOff>
      <xdr:row>39</xdr:row>
      <xdr:rowOff>38100</xdr:rowOff>
    </xdr:to>
    <xdr:sp macro="" textlink="">
      <xdr:nvSpPr>
        <xdr:cNvPr id="10" name="Text Box 9">
          <a:extLst>
            <a:ext uri="{FF2B5EF4-FFF2-40B4-BE49-F238E27FC236}">
              <a16:creationId xmlns:a16="http://schemas.microsoft.com/office/drawing/2014/main" id="{EED356BD-58CF-4FC2-8F94-ACCD738AE9B0}"/>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1" name="Text Box 2">
          <a:extLst>
            <a:ext uri="{FF2B5EF4-FFF2-40B4-BE49-F238E27FC236}">
              <a16:creationId xmlns:a16="http://schemas.microsoft.com/office/drawing/2014/main" id="{4AC14294-25FC-4E77-80BF-34C55FC20BD7}"/>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2" name="Text Box 3">
          <a:extLst>
            <a:ext uri="{FF2B5EF4-FFF2-40B4-BE49-F238E27FC236}">
              <a16:creationId xmlns:a16="http://schemas.microsoft.com/office/drawing/2014/main" id="{D072F654-3FA1-4849-9F9F-4669262128DB}"/>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3" name="Text Box 4">
          <a:extLst>
            <a:ext uri="{FF2B5EF4-FFF2-40B4-BE49-F238E27FC236}">
              <a16:creationId xmlns:a16="http://schemas.microsoft.com/office/drawing/2014/main" id="{B1828155-7B09-4CF5-8383-49D193E375AC}"/>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4" name="Text Box 5">
          <a:extLst>
            <a:ext uri="{FF2B5EF4-FFF2-40B4-BE49-F238E27FC236}">
              <a16:creationId xmlns:a16="http://schemas.microsoft.com/office/drawing/2014/main" id="{9241158D-D3AC-47A2-8655-7EEC01442A2F}"/>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5" name="Text Box 6">
          <a:extLst>
            <a:ext uri="{FF2B5EF4-FFF2-40B4-BE49-F238E27FC236}">
              <a16:creationId xmlns:a16="http://schemas.microsoft.com/office/drawing/2014/main" id="{5B41C427-803A-4E08-BED8-0BF79BE91714}"/>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6" name="Text Box 7">
          <a:extLst>
            <a:ext uri="{FF2B5EF4-FFF2-40B4-BE49-F238E27FC236}">
              <a16:creationId xmlns:a16="http://schemas.microsoft.com/office/drawing/2014/main" id="{986F42A8-F300-4FC6-8385-F449EB8AE06C}"/>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7" name="Text Box 8">
          <a:extLst>
            <a:ext uri="{FF2B5EF4-FFF2-40B4-BE49-F238E27FC236}">
              <a16:creationId xmlns:a16="http://schemas.microsoft.com/office/drawing/2014/main" id="{054EC982-10B2-40F0-90BC-8EA76FB583C3}"/>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37</xdr:row>
      <xdr:rowOff>0</xdr:rowOff>
    </xdr:from>
    <xdr:to>
      <xdr:col>2</xdr:col>
      <xdr:colOff>76200</xdr:colOff>
      <xdr:row>38</xdr:row>
      <xdr:rowOff>38100</xdr:rowOff>
    </xdr:to>
    <xdr:sp macro="" textlink="">
      <xdr:nvSpPr>
        <xdr:cNvPr id="18" name="Text Box 9">
          <a:extLst>
            <a:ext uri="{FF2B5EF4-FFF2-40B4-BE49-F238E27FC236}">
              <a16:creationId xmlns:a16="http://schemas.microsoft.com/office/drawing/2014/main" id="{29A041E0-E716-4FE5-BD38-C3D266BA2117}"/>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 name="Rectangle 1">
          <a:extLst>
            <a:ext uri="{FF2B5EF4-FFF2-40B4-BE49-F238E27FC236}">
              <a16:creationId xmlns:a16="http://schemas.microsoft.com/office/drawing/2014/main" id="{F7920368-A084-425A-AA13-55AD6862639D}"/>
            </a:ext>
          </a:extLst>
        </xdr:cNvPr>
        <xdr:cNvSpPr>
          <a:spLocks noChangeArrowheads="1"/>
        </xdr:cNvSpPr>
      </xdr:nvSpPr>
      <xdr:spPr bwMode="auto">
        <a:xfrm>
          <a:off x="8839200" y="9620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69</xdr:row>
      <xdr:rowOff>0</xdr:rowOff>
    </xdr:from>
    <xdr:to>
      <xdr:col>2</xdr:col>
      <xdr:colOff>76200</xdr:colOff>
      <xdr:row>70</xdr:row>
      <xdr:rowOff>38100</xdr:rowOff>
    </xdr:to>
    <xdr:sp macro="" textlink="">
      <xdr:nvSpPr>
        <xdr:cNvPr id="3" name="Text Box 2">
          <a:extLst>
            <a:ext uri="{FF2B5EF4-FFF2-40B4-BE49-F238E27FC236}">
              <a16:creationId xmlns:a16="http://schemas.microsoft.com/office/drawing/2014/main" id="{24970608-A79F-4D7C-AD91-243D0991FDE3}"/>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69</xdr:row>
      <xdr:rowOff>0</xdr:rowOff>
    </xdr:from>
    <xdr:to>
      <xdr:col>2</xdr:col>
      <xdr:colOff>76200</xdr:colOff>
      <xdr:row>70</xdr:row>
      <xdr:rowOff>38100</xdr:rowOff>
    </xdr:to>
    <xdr:sp macro="" textlink="">
      <xdr:nvSpPr>
        <xdr:cNvPr id="4" name="Text Box 3">
          <a:extLst>
            <a:ext uri="{FF2B5EF4-FFF2-40B4-BE49-F238E27FC236}">
              <a16:creationId xmlns:a16="http://schemas.microsoft.com/office/drawing/2014/main" id="{675C3B42-E4FC-4D42-9B57-58F835CC7A78}"/>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69</xdr:row>
      <xdr:rowOff>0</xdr:rowOff>
    </xdr:from>
    <xdr:to>
      <xdr:col>2</xdr:col>
      <xdr:colOff>76200</xdr:colOff>
      <xdr:row>70</xdr:row>
      <xdr:rowOff>38100</xdr:rowOff>
    </xdr:to>
    <xdr:sp macro="" textlink="">
      <xdr:nvSpPr>
        <xdr:cNvPr id="5" name="Text Box 4">
          <a:extLst>
            <a:ext uri="{FF2B5EF4-FFF2-40B4-BE49-F238E27FC236}">
              <a16:creationId xmlns:a16="http://schemas.microsoft.com/office/drawing/2014/main" id="{B6F572F7-5A33-46AA-9264-DC16088CB377}"/>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69</xdr:row>
      <xdr:rowOff>0</xdr:rowOff>
    </xdr:from>
    <xdr:to>
      <xdr:col>2</xdr:col>
      <xdr:colOff>76200</xdr:colOff>
      <xdr:row>70</xdr:row>
      <xdr:rowOff>38100</xdr:rowOff>
    </xdr:to>
    <xdr:sp macro="" textlink="">
      <xdr:nvSpPr>
        <xdr:cNvPr id="6" name="Text Box 5">
          <a:extLst>
            <a:ext uri="{FF2B5EF4-FFF2-40B4-BE49-F238E27FC236}">
              <a16:creationId xmlns:a16="http://schemas.microsoft.com/office/drawing/2014/main" id="{054424E7-432F-4A05-A953-4BD44E0513B9}"/>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69</xdr:row>
      <xdr:rowOff>0</xdr:rowOff>
    </xdr:from>
    <xdr:to>
      <xdr:col>2</xdr:col>
      <xdr:colOff>76200</xdr:colOff>
      <xdr:row>70</xdr:row>
      <xdr:rowOff>38100</xdr:rowOff>
    </xdr:to>
    <xdr:sp macro="" textlink="">
      <xdr:nvSpPr>
        <xdr:cNvPr id="7" name="Text Box 6">
          <a:extLst>
            <a:ext uri="{FF2B5EF4-FFF2-40B4-BE49-F238E27FC236}">
              <a16:creationId xmlns:a16="http://schemas.microsoft.com/office/drawing/2014/main" id="{A2B810E0-59BE-4FF9-BCD9-060F29922421}"/>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69</xdr:row>
      <xdr:rowOff>0</xdr:rowOff>
    </xdr:from>
    <xdr:to>
      <xdr:col>2</xdr:col>
      <xdr:colOff>76200</xdr:colOff>
      <xdr:row>70</xdr:row>
      <xdr:rowOff>38100</xdr:rowOff>
    </xdr:to>
    <xdr:sp macro="" textlink="">
      <xdr:nvSpPr>
        <xdr:cNvPr id="8" name="Text Box 7">
          <a:extLst>
            <a:ext uri="{FF2B5EF4-FFF2-40B4-BE49-F238E27FC236}">
              <a16:creationId xmlns:a16="http://schemas.microsoft.com/office/drawing/2014/main" id="{7ADBCEE0-46A1-4C68-96F8-867C798D60ED}"/>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69</xdr:row>
      <xdr:rowOff>0</xdr:rowOff>
    </xdr:from>
    <xdr:to>
      <xdr:col>2</xdr:col>
      <xdr:colOff>76200</xdr:colOff>
      <xdr:row>70</xdr:row>
      <xdr:rowOff>38100</xdr:rowOff>
    </xdr:to>
    <xdr:sp macro="" textlink="">
      <xdr:nvSpPr>
        <xdr:cNvPr id="9" name="Text Box 8">
          <a:extLst>
            <a:ext uri="{FF2B5EF4-FFF2-40B4-BE49-F238E27FC236}">
              <a16:creationId xmlns:a16="http://schemas.microsoft.com/office/drawing/2014/main" id="{124A3462-AE09-4491-AB9C-E267493074A5}"/>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69</xdr:row>
      <xdr:rowOff>0</xdr:rowOff>
    </xdr:from>
    <xdr:to>
      <xdr:col>2</xdr:col>
      <xdr:colOff>76200</xdr:colOff>
      <xdr:row>70</xdr:row>
      <xdr:rowOff>38100</xdr:rowOff>
    </xdr:to>
    <xdr:sp macro="" textlink="">
      <xdr:nvSpPr>
        <xdr:cNvPr id="10" name="Text Box 9">
          <a:extLst>
            <a:ext uri="{FF2B5EF4-FFF2-40B4-BE49-F238E27FC236}">
              <a16:creationId xmlns:a16="http://schemas.microsoft.com/office/drawing/2014/main" id="{0A3793B7-F820-45C4-BEC6-6F124ACCF273}"/>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68</xdr:row>
      <xdr:rowOff>0</xdr:rowOff>
    </xdr:from>
    <xdr:to>
      <xdr:col>2</xdr:col>
      <xdr:colOff>76200</xdr:colOff>
      <xdr:row>69</xdr:row>
      <xdr:rowOff>38100</xdr:rowOff>
    </xdr:to>
    <xdr:sp macro="" textlink="">
      <xdr:nvSpPr>
        <xdr:cNvPr id="11" name="Text Box 2">
          <a:extLst>
            <a:ext uri="{FF2B5EF4-FFF2-40B4-BE49-F238E27FC236}">
              <a16:creationId xmlns:a16="http://schemas.microsoft.com/office/drawing/2014/main" id="{C975F356-26E9-494D-8D86-1FB99C885CAE}"/>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68</xdr:row>
      <xdr:rowOff>0</xdr:rowOff>
    </xdr:from>
    <xdr:to>
      <xdr:col>2</xdr:col>
      <xdr:colOff>76200</xdr:colOff>
      <xdr:row>69</xdr:row>
      <xdr:rowOff>38100</xdr:rowOff>
    </xdr:to>
    <xdr:sp macro="" textlink="">
      <xdr:nvSpPr>
        <xdr:cNvPr id="12" name="Text Box 3">
          <a:extLst>
            <a:ext uri="{FF2B5EF4-FFF2-40B4-BE49-F238E27FC236}">
              <a16:creationId xmlns:a16="http://schemas.microsoft.com/office/drawing/2014/main" id="{9B567156-9AAC-40B9-80F2-14ED78E84B22}"/>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68</xdr:row>
      <xdr:rowOff>0</xdr:rowOff>
    </xdr:from>
    <xdr:to>
      <xdr:col>2</xdr:col>
      <xdr:colOff>76200</xdr:colOff>
      <xdr:row>69</xdr:row>
      <xdr:rowOff>38100</xdr:rowOff>
    </xdr:to>
    <xdr:sp macro="" textlink="">
      <xdr:nvSpPr>
        <xdr:cNvPr id="13" name="Text Box 4">
          <a:extLst>
            <a:ext uri="{FF2B5EF4-FFF2-40B4-BE49-F238E27FC236}">
              <a16:creationId xmlns:a16="http://schemas.microsoft.com/office/drawing/2014/main" id="{A6AF4C48-4F7E-4C9C-B50F-3726D8FD86CD}"/>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68</xdr:row>
      <xdr:rowOff>0</xdr:rowOff>
    </xdr:from>
    <xdr:to>
      <xdr:col>2</xdr:col>
      <xdr:colOff>76200</xdr:colOff>
      <xdr:row>69</xdr:row>
      <xdr:rowOff>38100</xdr:rowOff>
    </xdr:to>
    <xdr:sp macro="" textlink="">
      <xdr:nvSpPr>
        <xdr:cNvPr id="14" name="Text Box 5">
          <a:extLst>
            <a:ext uri="{FF2B5EF4-FFF2-40B4-BE49-F238E27FC236}">
              <a16:creationId xmlns:a16="http://schemas.microsoft.com/office/drawing/2014/main" id="{32387976-6721-4F8E-8729-B7EB7D480ADE}"/>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68</xdr:row>
      <xdr:rowOff>0</xdr:rowOff>
    </xdr:from>
    <xdr:to>
      <xdr:col>2</xdr:col>
      <xdr:colOff>76200</xdr:colOff>
      <xdr:row>69</xdr:row>
      <xdr:rowOff>38100</xdr:rowOff>
    </xdr:to>
    <xdr:sp macro="" textlink="">
      <xdr:nvSpPr>
        <xdr:cNvPr id="15" name="Text Box 6">
          <a:extLst>
            <a:ext uri="{FF2B5EF4-FFF2-40B4-BE49-F238E27FC236}">
              <a16:creationId xmlns:a16="http://schemas.microsoft.com/office/drawing/2014/main" id="{61D440C8-520F-442C-A68B-147FBD55B840}"/>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68</xdr:row>
      <xdr:rowOff>0</xdr:rowOff>
    </xdr:from>
    <xdr:to>
      <xdr:col>2</xdr:col>
      <xdr:colOff>76200</xdr:colOff>
      <xdr:row>69</xdr:row>
      <xdr:rowOff>38100</xdr:rowOff>
    </xdr:to>
    <xdr:sp macro="" textlink="">
      <xdr:nvSpPr>
        <xdr:cNvPr id="16" name="Text Box 7">
          <a:extLst>
            <a:ext uri="{FF2B5EF4-FFF2-40B4-BE49-F238E27FC236}">
              <a16:creationId xmlns:a16="http://schemas.microsoft.com/office/drawing/2014/main" id="{A33DBAE8-6C1D-4EE5-B2F5-DB065CEBC00F}"/>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68</xdr:row>
      <xdr:rowOff>0</xdr:rowOff>
    </xdr:from>
    <xdr:to>
      <xdr:col>2</xdr:col>
      <xdr:colOff>76200</xdr:colOff>
      <xdr:row>69</xdr:row>
      <xdr:rowOff>38100</xdr:rowOff>
    </xdr:to>
    <xdr:sp macro="" textlink="">
      <xdr:nvSpPr>
        <xdr:cNvPr id="17" name="Text Box 8">
          <a:extLst>
            <a:ext uri="{FF2B5EF4-FFF2-40B4-BE49-F238E27FC236}">
              <a16:creationId xmlns:a16="http://schemas.microsoft.com/office/drawing/2014/main" id="{4DE2191D-D093-4FCA-ACED-C4499885CA60}"/>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68</xdr:row>
      <xdr:rowOff>0</xdr:rowOff>
    </xdr:from>
    <xdr:to>
      <xdr:col>2</xdr:col>
      <xdr:colOff>76200</xdr:colOff>
      <xdr:row>69</xdr:row>
      <xdr:rowOff>38100</xdr:rowOff>
    </xdr:to>
    <xdr:sp macro="" textlink="">
      <xdr:nvSpPr>
        <xdr:cNvPr id="18" name="Text Box 9">
          <a:extLst>
            <a:ext uri="{FF2B5EF4-FFF2-40B4-BE49-F238E27FC236}">
              <a16:creationId xmlns:a16="http://schemas.microsoft.com/office/drawing/2014/main" id="{0D85B6FD-6534-4258-8A24-90890927D7F0}"/>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 name="Rectangle 1">
          <a:extLst>
            <a:ext uri="{FF2B5EF4-FFF2-40B4-BE49-F238E27FC236}">
              <a16:creationId xmlns:a16="http://schemas.microsoft.com/office/drawing/2014/main" id="{3986976E-9677-49A2-ADEB-45F51FC560E5}"/>
            </a:ext>
          </a:extLst>
        </xdr:cNvPr>
        <xdr:cNvSpPr>
          <a:spLocks noChangeArrowheads="1"/>
        </xdr:cNvSpPr>
      </xdr:nvSpPr>
      <xdr:spPr bwMode="auto">
        <a:xfrm>
          <a:off x="8839200" y="9620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3" name="Text Box 2">
          <a:extLst>
            <a:ext uri="{FF2B5EF4-FFF2-40B4-BE49-F238E27FC236}">
              <a16:creationId xmlns:a16="http://schemas.microsoft.com/office/drawing/2014/main" id="{F45D0632-379E-459F-AE9B-800F959D0169}"/>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4" name="Text Box 3">
          <a:extLst>
            <a:ext uri="{FF2B5EF4-FFF2-40B4-BE49-F238E27FC236}">
              <a16:creationId xmlns:a16="http://schemas.microsoft.com/office/drawing/2014/main" id="{E24CF578-7AB3-4281-AED0-171802CEC296}"/>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5" name="Text Box 4">
          <a:extLst>
            <a:ext uri="{FF2B5EF4-FFF2-40B4-BE49-F238E27FC236}">
              <a16:creationId xmlns:a16="http://schemas.microsoft.com/office/drawing/2014/main" id="{06B6979C-CC9C-4C9B-9FB9-B269C9A766F4}"/>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6" name="Text Box 5">
          <a:extLst>
            <a:ext uri="{FF2B5EF4-FFF2-40B4-BE49-F238E27FC236}">
              <a16:creationId xmlns:a16="http://schemas.microsoft.com/office/drawing/2014/main" id="{127968D1-2461-4F0C-9910-B9F819F24552}"/>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7" name="Text Box 6">
          <a:extLst>
            <a:ext uri="{FF2B5EF4-FFF2-40B4-BE49-F238E27FC236}">
              <a16:creationId xmlns:a16="http://schemas.microsoft.com/office/drawing/2014/main" id="{F77B1EC4-9D11-442C-9811-1488268A96D6}"/>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8" name="Text Box 7">
          <a:extLst>
            <a:ext uri="{FF2B5EF4-FFF2-40B4-BE49-F238E27FC236}">
              <a16:creationId xmlns:a16="http://schemas.microsoft.com/office/drawing/2014/main" id="{79E28708-BFFF-4625-8E3B-896B0FAC7AFD}"/>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9" name="Text Box 8">
          <a:extLst>
            <a:ext uri="{FF2B5EF4-FFF2-40B4-BE49-F238E27FC236}">
              <a16:creationId xmlns:a16="http://schemas.microsoft.com/office/drawing/2014/main" id="{D02C994E-05FF-4582-BEB3-6B43A5CC7944}"/>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51</xdr:row>
      <xdr:rowOff>0</xdr:rowOff>
    </xdr:from>
    <xdr:to>
      <xdr:col>2</xdr:col>
      <xdr:colOff>76200</xdr:colOff>
      <xdr:row>52</xdr:row>
      <xdr:rowOff>38100</xdr:rowOff>
    </xdr:to>
    <xdr:sp macro="" textlink="">
      <xdr:nvSpPr>
        <xdr:cNvPr id="10" name="Text Box 9">
          <a:extLst>
            <a:ext uri="{FF2B5EF4-FFF2-40B4-BE49-F238E27FC236}">
              <a16:creationId xmlns:a16="http://schemas.microsoft.com/office/drawing/2014/main" id="{067380EA-6571-4165-A6FF-F922E26564A7}"/>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1" name="Text Box 2">
          <a:extLst>
            <a:ext uri="{FF2B5EF4-FFF2-40B4-BE49-F238E27FC236}">
              <a16:creationId xmlns:a16="http://schemas.microsoft.com/office/drawing/2014/main" id="{1FB5C3B6-0328-4A5C-8538-D2389E40C197}"/>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2" name="Text Box 3">
          <a:extLst>
            <a:ext uri="{FF2B5EF4-FFF2-40B4-BE49-F238E27FC236}">
              <a16:creationId xmlns:a16="http://schemas.microsoft.com/office/drawing/2014/main" id="{86FD9705-2B06-4712-B360-6E04AB1B871D}"/>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3" name="Text Box 4">
          <a:extLst>
            <a:ext uri="{FF2B5EF4-FFF2-40B4-BE49-F238E27FC236}">
              <a16:creationId xmlns:a16="http://schemas.microsoft.com/office/drawing/2014/main" id="{717B4E6C-A8ED-47AE-B397-CB67FAA03A8D}"/>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4" name="Text Box 5">
          <a:extLst>
            <a:ext uri="{FF2B5EF4-FFF2-40B4-BE49-F238E27FC236}">
              <a16:creationId xmlns:a16="http://schemas.microsoft.com/office/drawing/2014/main" id="{640FD222-0841-4DB5-A9B5-0AC74C237A03}"/>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5" name="Text Box 6">
          <a:extLst>
            <a:ext uri="{FF2B5EF4-FFF2-40B4-BE49-F238E27FC236}">
              <a16:creationId xmlns:a16="http://schemas.microsoft.com/office/drawing/2014/main" id="{22DA9C7F-704C-4B9A-89FC-0AD40FE6AC42}"/>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6" name="Text Box 7">
          <a:extLst>
            <a:ext uri="{FF2B5EF4-FFF2-40B4-BE49-F238E27FC236}">
              <a16:creationId xmlns:a16="http://schemas.microsoft.com/office/drawing/2014/main" id="{6221185F-669C-4CE7-8C72-0D2D7A0A19EB}"/>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7" name="Text Box 8">
          <a:extLst>
            <a:ext uri="{FF2B5EF4-FFF2-40B4-BE49-F238E27FC236}">
              <a16:creationId xmlns:a16="http://schemas.microsoft.com/office/drawing/2014/main" id="{6BE32CBA-8490-4AB1-AAE4-F2553C1022C6}"/>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50</xdr:row>
      <xdr:rowOff>0</xdr:rowOff>
    </xdr:from>
    <xdr:to>
      <xdr:col>2</xdr:col>
      <xdr:colOff>76200</xdr:colOff>
      <xdr:row>51</xdr:row>
      <xdr:rowOff>38100</xdr:rowOff>
    </xdr:to>
    <xdr:sp macro="" textlink="">
      <xdr:nvSpPr>
        <xdr:cNvPr id="18" name="Text Box 9">
          <a:extLst>
            <a:ext uri="{FF2B5EF4-FFF2-40B4-BE49-F238E27FC236}">
              <a16:creationId xmlns:a16="http://schemas.microsoft.com/office/drawing/2014/main" id="{7FE9555A-4EB9-4C0A-9C2E-2726D54BA002}"/>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0</xdr:colOff>
      <xdr:row>5</xdr:row>
      <xdr:rowOff>28575</xdr:rowOff>
    </xdr:from>
    <xdr:to>
      <xdr:col>15</xdr:col>
      <xdr:colOff>0</xdr:colOff>
      <xdr:row>6</xdr:row>
      <xdr:rowOff>38100</xdr:rowOff>
    </xdr:to>
    <xdr:sp macro="" textlink="">
      <xdr:nvSpPr>
        <xdr:cNvPr id="2" name="Rectangle 1">
          <a:extLst>
            <a:ext uri="{FF2B5EF4-FFF2-40B4-BE49-F238E27FC236}">
              <a16:creationId xmlns:a16="http://schemas.microsoft.com/office/drawing/2014/main" id="{EA7BF568-A7E5-4139-9525-C2F9F019283D}"/>
            </a:ext>
          </a:extLst>
        </xdr:cNvPr>
        <xdr:cNvSpPr>
          <a:spLocks noChangeArrowheads="1"/>
        </xdr:cNvSpPr>
      </xdr:nvSpPr>
      <xdr:spPr bwMode="auto">
        <a:xfrm>
          <a:off x="8839200" y="962025"/>
          <a:ext cx="628650" cy="190500"/>
        </a:xfrm>
        <a:prstGeom prst="rect">
          <a:avLst/>
        </a:prstGeom>
        <a:noFill/>
        <a:ln w="9525">
          <a:solidFill>
            <a:srgbClr val="000000"/>
          </a:solidFill>
          <a:miter lim="800000"/>
          <a:headEnd/>
          <a:tailEnd/>
        </a:ln>
        <a:effectLst>
          <a:outerShdw dist="107763" dir="2700000" algn="ctr" rotWithShape="0">
            <a:srgbClr val="808080"/>
          </a:outerShdw>
        </a:effectLst>
      </xdr:spPr>
    </xdr:sp>
    <xdr:clientData/>
  </xdr:twoCellAnchor>
  <xdr:twoCellAnchor editAs="oneCell">
    <xdr:from>
      <xdr:col>2</xdr:col>
      <xdr:colOff>0</xdr:colOff>
      <xdr:row>66</xdr:row>
      <xdr:rowOff>0</xdr:rowOff>
    </xdr:from>
    <xdr:to>
      <xdr:col>2</xdr:col>
      <xdr:colOff>76200</xdr:colOff>
      <xdr:row>67</xdr:row>
      <xdr:rowOff>38100</xdr:rowOff>
    </xdr:to>
    <xdr:sp macro="" textlink="">
      <xdr:nvSpPr>
        <xdr:cNvPr id="3" name="Text Box 2">
          <a:extLst>
            <a:ext uri="{FF2B5EF4-FFF2-40B4-BE49-F238E27FC236}">
              <a16:creationId xmlns:a16="http://schemas.microsoft.com/office/drawing/2014/main" id="{6135B23C-86FC-4ABB-B69B-5E947703B8B2}"/>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66</xdr:row>
      <xdr:rowOff>0</xdr:rowOff>
    </xdr:from>
    <xdr:to>
      <xdr:col>2</xdr:col>
      <xdr:colOff>76200</xdr:colOff>
      <xdr:row>67</xdr:row>
      <xdr:rowOff>38100</xdr:rowOff>
    </xdr:to>
    <xdr:sp macro="" textlink="">
      <xdr:nvSpPr>
        <xdr:cNvPr id="4" name="Text Box 3">
          <a:extLst>
            <a:ext uri="{FF2B5EF4-FFF2-40B4-BE49-F238E27FC236}">
              <a16:creationId xmlns:a16="http://schemas.microsoft.com/office/drawing/2014/main" id="{6A8EF4C0-F9DC-4855-B033-1933F41B0273}"/>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66</xdr:row>
      <xdr:rowOff>0</xdr:rowOff>
    </xdr:from>
    <xdr:to>
      <xdr:col>2</xdr:col>
      <xdr:colOff>76200</xdr:colOff>
      <xdr:row>67</xdr:row>
      <xdr:rowOff>38100</xdr:rowOff>
    </xdr:to>
    <xdr:sp macro="" textlink="">
      <xdr:nvSpPr>
        <xdr:cNvPr id="5" name="Text Box 4">
          <a:extLst>
            <a:ext uri="{FF2B5EF4-FFF2-40B4-BE49-F238E27FC236}">
              <a16:creationId xmlns:a16="http://schemas.microsoft.com/office/drawing/2014/main" id="{C4FCD032-9666-41A8-8D55-D6D7ECC577F4}"/>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66</xdr:row>
      <xdr:rowOff>0</xdr:rowOff>
    </xdr:from>
    <xdr:to>
      <xdr:col>2</xdr:col>
      <xdr:colOff>76200</xdr:colOff>
      <xdr:row>67</xdr:row>
      <xdr:rowOff>38100</xdr:rowOff>
    </xdr:to>
    <xdr:sp macro="" textlink="">
      <xdr:nvSpPr>
        <xdr:cNvPr id="6" name="Text Box 5">
          <a:extLst>
            <a:ext uri="{FF2B5EF4-FFF2-40B4-BE49-F238E27FC236}">
              <a16:creationId xmlns:a16="http://schemas.microsoft.com/office/drawing/2014/main" id="{AEE39BD6-D413-4BA2-BEDF-4445FBF3C522}"/>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66</xdr:row>
      <xdr:rowOff>0</xdr:rowOff>
    </xdr:from>
    <xdr:to>
      <xdr:col>2</xdr:col>
      <xdr:colOff>76200</xdr:colOff>
      <xdr:row>67</xdr:row>
      <xdr:rowOff>38100</xdr:rowOff>
    </xdr:to>
    <xdr:sp macro="" textlink="">
      <xdr:nvSpPr>
        <xdr:cNvPr id="7" name="Text Box 6">
          <a:extLst>
            <a:ext uri="{FF2B5EF4-FFF2-40B4-BE49-F238E27FC236}">
              <a16:creationId xmlns:a16="http://schemas.microsoft.com/office/drawing/2014/main" id="{DB1E03A4-73B0-495F-99BF-4A4D2F8A259E}"/>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66</xdr:row>
      <xdr:rowOff>0</xdr:rowOff>
    </xdr:from>
    <xdr:to>
      <xdr:col>2</xdr:col>
      <xdr:colOff>76200</xdr:colOff>
      <xdr:row>67</xdr:row>
      <xdr:rowOff>38100</xdr:rowOff>
    </xdr:to>
    <xdr:sp macro="" textlink="">
      <xdr:nvSpPr>
        <xdr:cNvPr id="8" name="Text Box 7">
          <a:extLst>
            <a:ext uri="{FF2B5EF4-FFF2-40B4-BE49-F238E27FC236}">
              <a16:creationId xmlns:a16="http://schemas.microsoft.com/office/drawing/2014/main" id="{4B6BD370-04F8-46FB-8C9C-618B12DAC15B}"/>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66</xdr:row>
      <xdr:rowOff>0</xdr:rowOff>
    </xdr:from>
    <xdr:to>
      <xdr:col>2</xdr:col>
      <xdr:colOff>76200</xdr:colOff>
      <xdr:row>67</xdr:row>
      <xdr:rowOff>38100</xdr:rowOff>
    </xdr:to>
    <xdr:sp macro="" textlink="">
      <xdr:nvSpPr>
        <xdr:cNvPr id="9" name="Text Box 8">
          <a:extLst>
            <a:ext uri="{FF2B5EF4-FFF2-40B4-BE49-F238E27FC236}">
              <a16:creationId xmlns:a16="http://schemas.microsoft.com/office/drawing/2014/main" id="{2D25BF6A-C348-42F3-9B90-62DE4ECF9DBF}"/>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66</xdr:row>
      <xdr:rowOff>0</xdr:rowOff>
    </xdr:from>
    <xdr:to>
      <xdr:col>2</xdr:col>
      <xdr:colOff>76200</xdr:colOff>
      <xdr:row>67</xdr:row>
      <xdr:rowOff>38100</xdr:rowOff>
    </xdr:to>
    <xdr:sp macro="" textlink="">
      <xdr:nvSpPr>
        <xdr:cNvPr id="10" name="Text Box 9">
          <a:extLst>
            <a:ext uri="{FF2B5EF4-FFF2-40B4-BE49-F238E27FC236}">
              <a16:creationId xmlns:a16="http://schemas.microsoft.com/office/drawing/2014/main" id="{E6BE9AE0-B4A4-409B-9A7E-C53122671E1A}"/>
            </a:ext>
          </a:extLst>
        </xdr:cNvPr>
        <xdr:cNvSpPr txBox="1">
          <a:spLocks noChangeArrowheads="1"/>
        </xdr:cNvSpPr>
      </xdr:nvSpPr>
      <xdr:spPr bwMode="auto">
        <a:xfrm>
          <a:off x="2952750" y="55292625"/>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38100</xdr:rowOff>
    </xdr:to>
    <xdr:sp macro="" textlink="">
      <xdr:nvSpPr>
        <xdr:cNvPr id="11" name="Text Box 2">
          <a:extLst>
            <a:ext uri="{FF2B5EF4-FFF2-40B4-BE49-F238E27FC236}">
              <a16:creationId xmlns:a16="http://schemas.microsoft.com/office/drawing/2014/main" id="{504D75A0-F718-494A-9F3A-6F0884E3430D}"/>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38100</xdr:rowOff>
    </xdr:to>
    <xdr:sp macro="" textlink="">
      <xdr:nvSpPr>
        <xdr:cNvPr id="12" name="Text Box 3">
          <a:extLst>
            <a:ext uri="{FF2B5EF4-FFF2-40B4-BE49-F238E27FC236}">
              <a16:creationId xmlns:a16="http://schemas.microsoft.com/office/drawing/2014/main" id="{6587AA1B-7AF8-4143-83F9-C6B60C5832B6}"/>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38100</xdr:rowOff>
    </xdr:to>
    <xdr:sp macro="" textlink="">
      <xdr:nvSpPr>
        <xdr:cNvPr id="13" name="Text Box 4">
          <a:extLst>
            <a:ext uri="{FF2B5EF4-FFF2-40B4-BE49-F238E27FC236}">
              <a16:creationId xmlns:a16="http://schemas.microsoft.com/office/drawing/2014/main" id="{DBED0C5B-760D-4AB2-AD51-442CF928EC7E}"/>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38100</xdr:rowOff>
    </xdr:to>
    <xdr:sp macro="" textlink="">
      <xdr:nvSpPr>
        <xdr:cNvPr id="14" name="Text Box 5">
          <a:extLst>
            <a:ext uri="{FF2B5EF4-FFF2-40B4-BE49-F238E27FC236}">
              <a16:creationId xmlns:a16="http://schemas.microsoft.com/office/drawing/2014/main" id="{86E6D244-ADE4-4509-A4CE-195A1571052E}"/>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38100</xdr:rowOff>
    </xdr:to>
    <xdr:sp macro="" textlink="">
      <xdr:nvSpPr>
        <xdr:cNvPr id="15" name="Text Box 6">
          <a:extLst>
            <a:ext uri="{FF2B5EF4-FFF2-40B4-BE49-F238E27FC236}">
              <a16:creationId xmlns:a16="http://schemas.microsoft.com/office/drawing/2014/main" id="{1D02749B-FC1D-4A60-8F86-D1CA6AA7468F}"/>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38100</xdr:rowOff>
    </xdr:to>
    <xdr:sp macro="" textlink="">
      <xdr:nvSpPr>
        <xdr:cNvPr id="16" name="Text Box 7">
          <a:extLst>
            <a:ext uri="{FF2B5EF4-FFF2-40B4-BE49-F238E27FC236}">
              <a16:creationId xmlns:a16="http://schemas.microsoft.com/office/drawing/2014/main" id="{95CEAD6F-241C-4FD5-9FB4-BBBE0C1002AF}"/>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38100</xdr:rowOff>
    </xdr:to>
    <xdr:sp macro="" textlink="">
      <xdr:nvSpPr>
        <xdr:cNvPr id="17" name="Text Box 8">
          <a:extLst>
            <a:ext uri="{FF2B5EF4-FFF2-40B4-BE49-F238E27FC236}">
              <a16:creationId xmlns:a16="http://schemas.microsoft.com/office/drawing/2014/main" id="{DF1E21C5-81B5-45D4-BE8B-2EC01617437F}"/>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twoCellAnchor editAs="oneCell">
    <xdr:from>
      <xdr:col>2</xdr:col>
      <xdr:colOff>0</xdr:colOff>
      <xdr:row>65</xdr:row>
      <xdr:rowOff>0</xdr:rowOff>
    </xdr:from>
    <xdr:to>
      <xdr:col>2</xdr:col>
      <xdr:colOff>76200</xdr:colOff>
      <xdr:row>66</xdr:row>
      <xdr:rowOff>38100</xdr:rowOff>
    </xdr:to>
    <xdr:sp macro="" textlink="">
      <xdr:nvSpPr>
        <xdr:cNvPr id="18" name="Text Box 9">
          <a:extLst>
            <a:ext uri="{FF2B5EF4-FFF2-40B4-BE49-F238E27FC236}">
              <a16:creationId xmlns:a16="http://schemas.microsoft.com/office/drawing/2014/main" id="{6D51EBFC-F862-41CC-84EA-D5CAA7F43B05}"/>
            </a:ext>
          </a:extLst>
        </xdr:cNvPr>
        <xdr:cNvSpPr txBox="1">
          <a:spLocks noChangeArrowheads="1"/>
        </xdr:cNvSpPr>
      </xdr:nvSpPr>
      <xdr:spPr bwMode="auto">
        <a:xfrm>
          <a:off x="2952750" y="55130700"/>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2"/>
  <sheetViews>
    <sheetView tabSelected="1" workbookViewId="0">
      <selection activeCell="J22" sqref="J22"/>
    </sheetView>
  </sheetViews>
  <sheetFormatPr defaultRowHeight="12.75" x14ac:dyDescent="0.2"/>
  <cols>
    <col min="1" max="1" width="4.140625" style="3" customWidth="1"/>
    <col min="2" max="2" width="14.85546875" style="3" customWidth="1"/>
    <col min="3" max="3" width="47.42578125" style="1" customWidth="1"/>
    <col min="4" max="4" width="18" style="2" customWidth="1"/>
    <col min="5" max="16384" width="9.140625" style="6"/>
  </cols>
  <sheetData>
    <row r="1" spans="1:8" x14ac:dyDescent="0.2">
      <c r="A1" s="235" t="s">
        <v>34</v>
      </c>
      <c r="B1" s="235"/>
      <c r="C1" s="235"/>
      <c r="D1" s="235"/>
    </row>
    <row r="2" spans="1:8" x14ac:dyDescent="0.2">
      <c r="C2" s="55"/>
    </row>
    <row r="3" spans="1:8" ht="15" x14ac:dyDescent="0.2">
      <c r="A3" s="10" t="s">
        <v>1</v>
      </c>
      <c r="B3" s="10"/>
      <c r="C3" s="56" t="s">
        <v>511</v>
      </c>
    </row>
    <row r="4" spans="1:8" ht="15" x14ac:dyDescent="0.2">
      <c r="A4" s="10"/>
      <c r="B4" s="10"/>
      <c r="C4" s="56" t="s">
        <v>510</v>
      </c>
    </row>
    <row r="5" spans="1:8" ht="15" x14ac:dyDescent="0.2">
      <c r="A5" s="10" t="s">
        <v>17</v>
      </c>
      <c r="B5" s="10"/>
      <c r="C5" s="56"/>
    </row>
    <row r="6" spans="1:8" ht="14.25" x14ac:dyDescent="0.2">
      <c r="A6" s="10" t="s">
        <v>4</v>
      </c>
      <c r="B6" s="10"/>
      <c r="C6" s="57"/>
    </row>
    <row r="7" spans="1:8" ht="14.25" x14ac:dyDescent="0.2">
      <c r="A7" s="10" t="s">
        <v>542</v>
      </c>
      <c r="B7" s="10"/>
      <c r="C7" s="55"/>
    </row>
    <row r="9" spans="1:8" ht="20.25" customHeight="1" x14ac:dyDescent="0.2">
      <c r="A9" s="236" t="s">
        <v>5</v>
      </c>
      <c r="B9" s="242" t="s">
        <v>18</v>
      </c>
      <c r="C9" s="240" t="s">
        <v>19</v>
      </c>
      <c r="D9" s="238" t="s">
        <v>23</v>
      </c>
      <c r="E9" s="9"/>
    </row>
    <row r="10" spans="1:8" ht="56.25" customHeight="1" x14ac:dyDescent="0.2">
      <c r="A10" s="237"/>
      <c r="B10" s="243"/>
      <c r="C10" s="241"/>
      <c r="D10" s="239"/>
    </row>
    <row r="11" spans="1:8" x14ac:dyDescent="0.2">
      <c r="A11" s="11"/>
      <c r="B11" s="11"/>
      <c r="C11" s="12"/>
      <c r="D11" s="13"/>
    </row>
    <row r="12" spans="1:8" s="95" customFormat="1" ht="25.5" x14ac:dyDescent="0.2">
      <c r="A12" s="87">
        <v>1</v>
      </c>
      <c r="B12" s="88">
        <v>1</v>
      </c>
      <c r="C12" s="89" t="s">
        <v>254</v>
      </c>
      <c r="D12" s="190"/>
      <c r="E12" s="94"/>
      <c r="F12" s="94"/>
      <c r="G12" s="94"/>
      <c r="H12" s="94"/>
    </row>
    <row r="13" spans="1:8" s="95" customFormat="1" ht="25.5" x14ac:dyDescent="0.2">
      <c r="A13" s="191">
        <v>2</v>
      </c>
      <c r="B13" s="192">
        <v>2</v>
      </c>
      <c r="C13" s="89" t="s">
        <v>255</v>
      </c>
      <c r="D13" s="193"/>
      <c r="E13" s="94"/>
      <c r="F13" s="94"/>
      <c r="G13" s="94"/>
      <c r="H13" s="94"/>
    </row>
    <row r="14" spans="1:8" x14ac:dyDescent="0.2">
      <c r="A14" s="16"/>
      <c r="B14" s="17"/>
      <c r="C14" s="18"/>
      <c r="D14" s="76"/>
      <c r="E14" s="68"/>
      <c r="F14" s="68"/>
      <c r="G14" s="68"/>
      <c r="H14" s="68"/>
    </row>
    <row r="15" spans="1:8" x14ac:dyDescent="0.2">
      <c r="A15" s="38"/>
      <c r="B15" s="38"/>
      <c r="C15" s="19" t="s">
        <v>0</v>
      </c>
      <c r="D15" s="73"/>
      <c r="E15" s="68"/>
      <c r="F15" s="68"/>
      <c r="G15" s="68"/>
      <c r="H15" s="68"/>
    </row>
    <row r="16" spans="1:8" x14ac:dyDescent="0.2">
      <c r="A16" s="38"/>
      <c r="B16" s="38"/>
      <c r="C16" s="20" t="s">
        <v>22</v>
      </c>
      <c r="D16" s="77"/>
      <c r="E16" s="68"/>
      <c r="F16" s="68"/>
      <c r="G16" s="68"/>
      <c r="H16" s="68"/>
    </row>
    <row r="17" spans="1:4" x14ac:dyDescent="0.2">
      <c r="A17" s="38"/>
      <c r="B17" s="38"/>
      <c r="C17" s="58"/>
      <c r="D17" s="59"/>
    </row>
    <row r="20" spans="1:4" x14ac:dyDescent="0.2">
      <c r="B20" s="37"/>
      <c r="D20" s="37"/>
    </row>
    <row r="21" spans="1:4" x14ac:dyDescent="0.2">
      <c r="B21" s="37"/>
      <c r="D21" s="37"/>
    </row>
    <row r="22" spans="1:4" x14ac:dyDescent="0.2">
      <c r="B22" s="37"/>
    </row>
  </sheetData>
  <mergeCells count="5">
    <mergeCell ref="A1:D1"/>
    <mergeCell ref="A9:A10"/>
    <mergeCell ref="D9:D10"/>
    <mergeCell ref="C9:C10"/>
    <mergeCell ref="B9:B10"/>
  </mergeCells>
  <phoneticPr fontId="1" type="noConversion"/>
  <pageMargins left="0.75" right="0.75" top="1.72" bottom="1" header="0.5" footer="0.5"/>
  <pageSetup paperSize="9" orientation="portrait" horizontalDpi="4294967292" verticalDpi="360" r:id="rId1"/>
  <headerFooter alignWithMargins="0">
    <oddHeader xml:space="preserve">&amp;RAPSTIPRINU
_______________________
&amp;8(Pasūtītāja paraksts un tā atšifrējums)
Z.V.
________.gada____._____________
</oddHeader>
    <oddFooter>&amp;C&amp;8&amp;P&amp;R&amp;8&amp;D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P75"/>
  <sheetViews>
    <sheetView view="pageBreakPreview" zoomScaleNormal="100" zoomScaleSheetLayoutView="100" workbookViewId="0">
      <selection activeCell="R78" sqref="R78"/>
    </sheetView>
  </sheetViews>
  <sheetFormatPr defaultRowHeight="12.75" x14ac:dyDescent="0.2"/>
  <cols>
    <col min="1" max="1" width="7.7109375" style="3" customWidth="1"/>
    <col min="2" max="2" width="38.140625" style="1" customWidth="1"/>
    <col min="3" max="3" width="5.42578125" style="2" customWidth="1"/>
    <col min="4" max="4" width="7.7109375" style="3" customWidth="1"/>
    <col min="5" max="5" width="6.28515625" style="3" customWidth="1"/>
    <col min="6" max="6" width="5.140625" style="4" customWidth="1"/>
    <col min="7" max="7" width="6.42578125" style="5" customWidth="1"/>
    <col min="8" max="8" width="6.85546875" style="5" customWidth="1"/>
    <col min="9" max="9" width="6.28515625" style="5" customWidth="1"/>
    <col min="10" max="10" width="7.85546875" style="5" customWidth="1"/>
    <col min="11" max="13" width="8.42578125" style="5" customWidth="1"/>
    <col min="14" max="14" width="9.42578125" style="5" customWidth="1"/>
    <col min="15" max="15" width="9.42578125" style="6" customWidth="1"/>
    <col min="16" max="16384" width="9.140625" style="6"/>
  </cols>
  <sheetData>
    <row r="1" spans="1:16" ht="14.25" x14ac:dyDescent="0.2">
      <c r="A1" s="39" t="s">
        <v>1</v>
      </c>
      <c r="B1" s="40"/>
      <c r="C1" s="64" t="s">
        <v>255</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514</v>
      </c>
      <c r="D3" s="41"/>
      <c r="E3" s="41"/>
      <c r="F3" s="42"/>
      <c r="G3" s="43"/>
      <c r="H3" s="43"/>
      <c r="I3" s="43"/>
      <c r="J3" s="43"/>
      <c r="K3" s="43"/>
      <c r="L3" s="43"/>
      <c r="M3" s="43"/>
      <c r="N3" s="43"/>
      <c r="O3" s="44"/>
    </row>
    <row r="4" spans="1:16" ht="15" x14ac:dyDescent="0.2">
      <c r="A4" s="39" t="s">
        <v>3</v>
      </c>
      <c r="B4" s="40"/>
      <c r="C4" s="56" t="s">
        <v>515</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548</v>
      </c>
      <c r="B6" s="40"/>
      <c r="C6" s="46"/>
      <c r="D6" s="41"/>
      <c r="E6" s="41"/>
      <c r="F6" s="42"/>
      <c r="G6" s="43"/>
      <c r="H6" s="43"/>
      <c r="I6" s="43"/>
      <c r="J6" s="43"/>
      <c r="K6" s="43"/>
      <c r="L6" s="43"/>
      <c r="M6" s="43"/>
      <c r="N6" s="47" t="s">
        <v>28</v>
      </c>
      <c r="O6" s="48"/>
    </row>
    <row r="7" spans="1:16" ht="14.25" x14ac:dyDescent="0.2">
      <c r="A7" s="10" t="s">
        <v>542</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
      <c r="B10" s="29"/>
      <c r="C10" s="30"/>
      <c r="D10" s="22"/>
      <c r="E10" s="31"/>
      <c r="F10" s="26"/>
      <c r="G10" s="32"/>
      <c r="H10" s="28"/>
      <c r="I10" s="32"/>
      <c r="J10" s="28"/>
      <c r="K10" s="32"/>
      <c r="L10" s="28"/>
      <c r="M10" s="32"/>
      <c r="N10" s="28"/>
      <c r="O10" s="33"/>
    </row>
    <row r="11" spans="1:16" s="107" customFormat="1" ht="25.5" x14ac:dyDescent="0.2">
      <c r="A11" s="100">
        <v>1</v>
      </c>
      <c r="B11" s="101" t="s">
        <v>48</v>
      </c>
      <c r="C11" s="102"/>
      <c r="D11" s="134"/>
      <c r="E11" s="104"/>
      <c r="F11" s="105"/>
      <c r="G11" s="106"/>
      <c r="H11" s="105"/>
      <c r="I11" s="106"/>
      <c r="J11" s="105"/>
      <c r="K11" s="106"/>
      <c r="L11" s="105"/>
      <c r="M11" s="106"/>
      <c r="N11" s="105"/>
      <c r="O11" s="105"/>
    </row>
    <row r="12" spans="1:16" s="107" customFormat="1" ht="51" x14ac:dyDescent="0.2">
      <c r="A12" s="109" t="s">
        <v>129</v>
      </c>
      <c r="B12" s="116" t="s">
        <v>49</v>
      </c>
      <c r="C12" s="109" t="s">
        <v>50</v>
      </c>
      <c r="D12" s="108">
        <f>58+98.7+82.7+176.2+54.4+93.9</f>
        <v>563.9</v>
      </c>
      <c r="E12" s="185"/>
      <c r="F12" s="112"/>
      <c r="G12" s="113"/>
      <c r="H12" s="62"/>
      <c r="I12" s="113"/>
      <c r="J12" s="53"/>
      <c r="K12" s="113"/>
      <c r="L12" s="53"/>
      <c r="M12" s="113"/>
      <c r="N12" s="53"/>
      <c r="O12" s="53"/>
    </row>
    <row r="13" spans="1:16" s="107" customFormat="1" ht="51" x14ac:dyDescent="0.2">
      <c r="A13" s="109" t="s">
        <v>130</v>
      </c>
      <c r="B13" s="116" t="s">
        <v>51</v>
      </c>
      <c r="C13" s="109" t="s">
        <v>50</v>
      </c>
      <c r="D13" s="108">
        <f>111.2+99.6</f>
        <v>210.8</v>
      </c>
      <c r="E13" s="185"/>
      <c r="F13" s="112"/>
      <c r="G13" s="113"/>
      <c r="H13" s="62"/>
      <c r="I13" s="113"/>
      <c r="J13" s="53"/>
      <c r="K13" s="113"/>
      <c r="L13" s="53"/>
      <c r="M13" s="113"/>
      <c r="N13" s="53"/>
      <c r="O13" s="53"/>
    </row>
    <row r="14" spans="1:16" s="107" customFormat="1" ht="51" x14ac:dyDescent="0.2">
      <c r="A14" s="109" t="s">
        <v>131</v>
      </c>
      <c r="B14" s="116" t="s">
        <v>348</v>
      </c>
      <c r="C14" s="109" t="s">
        <v>50</v>
      </c>
      <c r="D14" s="108">
        <v>101.7</v>
      </c>
      <c r="E14" s="185"/>
      <c r="F14" s="112"/>
      <c r="G14" s="113"/>
      <c r="H14" s="62"/>
      <c r="I14" s="113"/>
      <c r="J14" s="53"/>
      <c r="K14" s="113"/>
      <c r="L14" s="53"/>
      <c r="M14" s="113"/>
      <c r="N14" s="53"/>
      <c r="O14" s="53"/>
    </row>
    <row r="15" spans="1:16" s="107" customFormat="1" ht="25.5" x14ac:dyDescent="0.2">
      <c r="A15" s="109" t="s">
        <v>132</v>
      </c>
      <c r="B15" s="116" t="s">
        <v>349</v>
      </c>
      <c r="C15" s="109" t="s">
        <v>50</v>
      </c>
      <c r="D15" s="228">
        <v>78.2</v>
      </c>
      <c r="E15" s="185"/>
      <c r="F15" s="112"/>
      <c r="G15" s="113"/>
      <c r="H15" s="62"/>
      <c r="I15" s="113"/>
      <c r="J15" s="53"/>
      <c r="K15" s="113"/>
      <c r="L15" s="53"/>
      <c r="M15" s="113"/>
      <c r="N15" s="53"/>
      <c r="O15" s="53"/>
    </row>
    <row r="16" spans="1:16" s="107" customFormat="1" x14ac:dyDescent="0.2">
      <c r="A16" s="109" t="s">
        <v>133</v>
      </c>
      <c r="B16" s="116" t="s">
        <v>58</v>
      </c>
      <c r="C16" s="109" t="s">
        <v>59</v>
      </c>
      <c r="D16" s="153">
        <v>2</v>
      </c>
      <c r="E16" s="111"/>
      <c r="F16" s="53"/>
      <c r="G16" s="113"/>
      <c r="H16" s="62"/>
      <c r="I16" s="113"/>
      <c r="J16" s="53"/>
      <c r="K16" s="113"/>
      <c r="L16" s="53"/>
      <c r="M16" s="113"/>
      <c r="N16" s="53"/>
      <c r="O16" s="53"/>
    </row>
    <row r="17" spans="1:15" s="107" customFormat="1" ht="63.75" x14ac:dyDescent="0.2">
      <c r="A17" s="109" t="s">
        <v>134</v>
      </c>
      <c r="B17" s="116" t="s">
        <v>60</v>
      </c>
      <c r="C17" s="109" t="s">
        <v>50</v>
      </c>
      <c r="D17" s="228">
        <f>SUM(D13:D14)</f>
        <v>312.5</v>
      </c>
      <c r="E17" s="111"/>
      <c r="F17" s="53"/>
      <c r="G17" s="113"/>
      <c r="H17" s="53"/>
      <c r="I17" s="113"/>
      <c r="J17" s="53"/>
      <c r="K17" s="113"/>
      <c r="L17" s="53"/>
      <c r="M17" s="113"/>
      <c r="N17" s="53"/>
      <c r="O17" s="53"/>
    </row>
    <row r="18" spans="1:15" s="107" customFormat="1" ht="25.5" x14ac:dyDescent="0.2">
      <c r="A18" s="109" t="s">
        <v>135</v>
      </c>
      <c r="B18" s="116" t="s">
        <v>350</v>
      </c>
      <c r="C18" s="109" t="s">
        <v>62</v>
      </c>
      <c r="D18" s="228">
        <f>3.3+113.1+1025.1</f>
        <v>1141.5</v>
      </c>
      <c r="E18" s="61"/>
      <c r="F18" s="53"/>
      <c r="G18" s="113"/>
      <c r="H18" s="62"/>
      <c r="I18" s="63"/>
      <c r="J18" s="53"/>
      <c r="K18" s="113"/>
      <c r="L18" s="53"/>
      <c r="M18" s="113"/>
      <c r="N18" s="53"/>
      <c r="O18" s="53"/>
    </row>
    <row r="19" spans="1:15" s="107" customFormat="1" ht="25.5" x14ac:dyDescent="0.2">
      <c r="A19" s="109" t="s">
        <v>136</v>
      </c>
      <c r="B19" s="116" t="s">
        <v>63</v>
      </c>
      <c r="C19" s="109" t="s">
        <v>62</v>
      </c>
      <c r="D19" s="228">
        <f>D18</f>
        <v>1141.5</v>
      </c>
      <c r="E19" s="61"/>
      <c r="F19" s="53"/>
      <c r="G19" s="113"/>
      <c r="H19" s="62"/>
      <c r="I19" s="63"/>
      <c r="J19" s="53"/>
      <c r="K19" s="113"/>
      <c r="L19" s="53"/>
      <c r="M19" s="113"/>
      <c r="N19" s="53"/>
      <c r="O19" s="53"/>
    </row>
    <row r="20" spans="1:15" s="107" customFormat="1" ht="25.5" x14ac:dyDescent="0.2">
      <c r="A20" s="109" t="s">
        <v>137</v>
      </c>
      <c r="B20" s="116" t="s">
        <v>64</v>
      </c>
      <c r="C20" s="109" t="s">
        <v>62</v>
      </c>
      <c r="D20" s="228">
        <f>4.15+24+180.5+10.4</f>
        <v>219.05</v>
      </c>
      <c r="E20" s="61"/>
      <c r="F20" s="53"/>
      <c r="G20" s="113"/>
      <c r="H20" s="62"/>
      <c r="I20" s="63"/>
      <c r="J20" s="53"/>
      <c r="K20" s="113"/>
      <c r="L20" s="53"/>
      <c r="M20" s="113"/>
      <c r="N20" s="53"/>
      <c r="O20" s="53"/>
    </row>
    <row r="21" spans="1:15" s="107" customFormat="1" ht="25.5" x14ac:dyDescent="0.2">
      <c r="A21" s="109" t="s">
        <v>138</v>
      </c>
      <c r="B21" s="116" t="s">
        <v>65</v>
      </c>
      <c r="C21" s="109" t="s">
        <v>62</v>
      </c>
      <c r="D21" s="228">
        <f>D20</f>
        <v>219.05</v>
      </c>
      <c r="E21" s="111"/>
      <c r="F21" s="53"/>
      <c r="G21" s="113"/>
      <c r="H21" s="62"/>
      <c r="I21" s="113"/>
      <c r="J21" s="53"/>
      <c r="K21" s="113"/>
      <c r="L21" s="53"/>
      <c r="M21" s="113"/>
      <c r="N21" s="53"/>
      <c r="O21" s="53"/>
    </row>
    <row r="22" spans="1:15" s="107" customFormat="1" ht="25.5" x14ac:dyDescent="0.2">
      <c r="A22" s="109" t="s">
        <v>139</v>
      </c>
      <c r="B22" s="116" t="s">
        <v>66</v>
      </c>
      <c r="C22" s="109" t="s">
        <v>62</v>
      </c>
      <c r="D22" s="228">
        <f>51.6+4+5+1.4+3+50+11.2+4.5+70+2.6+51+5.2+1.6</f>
        <v>261.10000000000002</v>
      </c>
      <c r="E22" s="111"/>
      <c r="F22" s="53"/>
      <c r="G22" s="113"/>
      <c r="H22" s="53"/>
      <c r="I22" s="113"/>
      <c r="J22" s="53"/>
      <c r="K22" s="113"/>
      <c r="L22" s="53"/>
      <c r="M22" s="113"/>
      <c r="N22" s="53"/>
      <c r="O22" s="53"/>
    </row>
    <row r="23" spans="1:15" s="107" customFormat="1" ht="51" x14ac:dyDescent="0.2">
      <c r="A23" s="109" t="s">
        <v>140</v>
      </c>
      <c r="B23" s="116" t="s">
        <v>67</v>
      </c>
      <c r="C23" s="109" t="s">
        <v>62</v>
      </c>
      <c r="D23" s="228">
        <f>D22</f>
        <v>261.10000000000002</v>
      </c>
      <c r="E23" s="61"/>
      <c r="F23" s="53"/>
      <c r="G23" s="113"/>
      <c r="H23" s="62"/>
      <c r="I23" s="63"/>
      <c r="J23" s="53"/>
      <c r="K23" s="113"/>
      <c r="L23" s="53"/>
      <c r="M23" s="113"/>
      <c r="N23" s="53"/>
      <c r="O23" s="53"/>
    </row>
    <row r="24" spans="1:15" s="107" customFormat="1" ht="25.5" x14ac:dyDescent="0.2">
      <c r="A24" s="109" t="s">
        <v>141</v>
      </c>
      <c r="B24" s="116" t="s">
        <v>68</v>
      </c>
      <c r="C24" s="109" t="s">
        <v>69</v>
      </c>
      <c r="D24" s="228">
        <v>140.22</v>
      </c>
      <c r="E24" s="187"/>
      <c r="F24" s="53"/>
      <c r="G24" s="113"/>
      <c r="H24" s="53"/>
      <c r="I24" s="113"/>
      <c r="J24" s="53"/>
      <c r="K24" s="113"/>
      <c r="L24" s="53"/>
      <c r="M24" s="113"/>
      <c r="N24" s="53"/>
      <c r="O24" s="53"/>
    </row>
    <row r="25" spans="1:15" s="107" customFormat="1" ht="14.25" x14ac:dyDescent="0.2">
      <c r="A25" s="109" t="s">
        <v>142</v>
      </c>
      <c r="B25" s="116" t="s">
        <v>70</v>
      </c>
      <c r="C25" s="109" t="s">
        <v>69</v>
      </c>
      <c r="D25" s="228">
        <v>325.14</v>
      </c>
      <c r="E25" s="187"/>
      <c r="F25" s="53"/>
      <c r="G25" s="113"/>
      <c r="H25" s="53"/>
      <c r="I25" s="113"/>
      <c r="J25" s="53"/>
      <c r="K25" s="113"/>
      <c r="L25" s="53"/>
      <c r="M25" s="113"/>
      <c r="N25" s="53"/>
      <c r="O25" s="53"/>
    </row>
    <row r="26" spans="1:15" s="107" customFormat="1" x14ac:dyDescent="0.2">
      <c r="A26" s="109" t="s">
        <v>143</v>
      </c>
      <c r="B26" s="116" t="s">
        <v>71</v>
      </c>
      <c r="C26" s="109" t="s">
        <v>50</v>
      </c>
      <c r="D26" s="228">
        <f>SUM(D12:D14)</f>
        <v>876.40000000000009</v>
      </c>
      <c r="E26" s="60"/>
      <c r="F26" s="53"/>
      <c r="G26" s="113"/>
      <c r="H26" s="62"/>
      <c r="I26" s="113"/>
      <c r="J26" s="53"/>
      <c r="K26" s="113"/>
      <c r="L26" s="53"/>
      <c r="M26" s="113"/>
      <c r="N26" s="53"/>
      <c r="O26" s="53"/>
    </row>
    <row r="27" spans="1:15" s="107" customFormat="1" x14ac:dyDescent="0.2">
      <c r="A27" s="100"/>
      <c r="B27" s="123" t="s">
        <v>72</v>
      </c>
      <c r="C27" s="123"/>
      <c r="D27" s="155"/>
      <c r="E27" s="104"/>
      <c r="F27" s="105"/>
      <c r="G27" s="106"/>
      <c r="H27" s="105"/>
      <c r="I27" s="106"/>
      <c r="J27" s="105"/>
      <c r="K27" s="106"/>
      <c r="L27" s="105"/>
      <c r="M27" s="106"/>
      <c r="N27" s="105"/>
      <c r="O27" s="105"/>
    </row>
    <row r="28" spans="1:15" s="107" customFormat="1" ht="51" x14ac:dyDescent="0.2">
      <c r="A28" s="109" t="s">
        <v>144</v>
      </c>
      <c r="B28" s="116" t="s">
        <v>351</v>
      </c>
      <c r="C28" s="109" t="s">
        <v>50</v>
      </c>
      <c r="D28" s="228">
        <v>102</v>
      </c>
      <c r="E28" s="185"/>
      <c r="F28" s="112"/>
      <c r="G28" s="113"/>
      <c r="H28" s="62"/>
      <c r="I28" s="113"/>
      <c r="J28" s="53"/>
      <c r="K28" s="113"/>
      <c r="L28" s="53"/>
      <c r="M28" s="113"/>
      <c r="N28" s="53"/>
      <c r="O28" s="53"/>
    </row>
    <row r="29" spans="1:15" s="107" customFormat="1" ht="25.5" x14ac:dyDescent="0.2">
      <c r="A29" s="109" t="s">
        <v>145</v>
      </c>
      <c r="B29" s="116" t="s">
        <v>61</v>
      </c>
      <c r="C29" s="109" t="s">
        <v>62</v>
      </c>
      <c r="D29" s="228">
        <f>8+2.4+1.3+2.2+0.4+4+5+1+3.5+5+3+2</f>
        <v>37.800000000000004</v>
      </c>
      <c r="E29" s="61"/>
      <c r="F29" s="53"/>
      <c r="G29" s="113"/>
      <c r="H29" s="62"/>
      <c r="I29" s="63"/>
      <c r="J29" s="53"/>
      <c r="K29" s="113"/>
      <c r="L29" s="53"/>
      <c r="M29" s="113"/>
      <c r="N29" s="53"/>
      <c r="O29" s="53"/>
    </row>
    <row r="30" spans="1:15" s="107" customFormat="1" ht="25.5" x14ac:dyDescent="0.2">
      <c r="A30" s="109" t="s">
        <v>146</v>
      </c>
      <c r="B30" s="116" t="s">
        <v>63</v>
      </c>
      <c r="C30" s="109" t="s">
        <v>62</v>
      </c>
      <c r="D30" s="228">
        <f>D29</f>
        <v>37.800000000000004</v>
      </c>
      <c r="E30" s="61"/>
      <c r="F30" s="53"/>
      <c r="G30" s="113"/>
      <c r="H30" s="62"/>
      <c r="I30" s="63"/>
      <c r="J30" s="53"/>
      <c r="K30" s="113"/>
      <c r="L30" s="53"/>
      <c r="M30" s="113"/>
      <c r="N30" s="53"/>
      <c r="O30" s="53"/>
    </row>
    <row r="31" spans="1:15" s="107" customFormat="1" ht="25.5" x14ac:dyDescent="0.2">
      <c r="A31" s="109" t="s">
        <v>147</v>
      </c>
      <c r="B31" s="116" t="s">
        <v>74</v>
      </c>
      <c r="C31" s="109" t="s">
        <v>62</v>
      </c>
      <c r="D31" s="228">
        <f>3+4</f>
        <v>7</v>
      </c>
      <c r="E31" s="185"/>
      <c r="F31" s="112"/>
      <c r="G31" s="113"/>
      <c r="H31" s="62"/>
      <c r="I31" s="113"/>
      <c r="J31" s="53"/>
      <c r="K31" s="113"/>
      <c r="L31" s="53"/>
      <c r="M31" s="113"/>
      <c r="N31" s="53"/>
      <c r="O31" s="53"/>
    </row>
    <row r="32" spans="1:15" s="107" customFormat="1" ht="25.5" x14ac:dyDescent="0.2">
      <c r="A32" s="109" t="s">
        <v>148</v>
      </c>
      <c r="B32" s="116" t="s">
        <v>75</v>
      </c>
      <c r="C32" s="109" t="s">
        <v>62</v>
      </c>
      <c r="D32" s="228">
        <f>D31</f>
        <v>7</v>
      </c>
      <c r="E32" s="185"/>
      <c r="F32" s="112"/>
      <c r="G32" s="113"/>
      <c r="H32" s="62"/>
      <c r="I32" s="113"/>
      <c r="J32" s="53"/>
      <c r="K32" s="113"/>
      <c r="L32" s="53"/>
      <c r="M32" s="113"/>
      <c r="N32" s="53"/>
      <c r="O32" s="53"/>
    </row>
    <row r="33" spans="1:15" s="107" customFormat="1" ht="25.5" x14ac:dyDescent="0.2">
      <c r="A33" s="109" t="s">
        <v>149</v>
      </c>
      <c r="B33" s="116" t="s">
        <v>64</v>
      </c>
      <c r="C33" s="109" t="s">
        <v>62</v>
      </c>
      <c r="D33" s="228">
        <f>4+2.5+3</f>
        <v>9.5</v>
      </c>
      <c r="E33" s="61"/>
      <c r="F33" s="53"/>
      <c r="G33" s="113"/>
      <c r="H33" s="62"/>
      <c r="I33" s="63"/>
      <c r="J33" s="53"/>
      <c r="K33" s="113"/>
      <c r="L33" s="53"/>
      <c r="M33" s="113"/>
      <c r="N33" s="53"/>
      <c r="O33" s="53"/>
    </row>
    <row r="34" spans="1:15" s="107" customFormat="1" ht="25.5" x14ac:dyDescent="0.2">
      <c r="A34" s="109" t="s">
        <v>150</v>
      </c>
      <c r="B34" s="116" t="s">
        <v>65</v>
      </c>
      <c r="C34" s="109" t="s">
        <v>62</v>
      </c>
      <c r="D34" s="228">
        <f>D33</f>
        <v>9.5</v>
      </c>
      <c r="E34" s="111"/>
      <c r="F34" s="53"/>
      <c r="G34" s="113"/>
      <c r="H34" s="62"/>
      <c r="I34" s="113"/>
      <c r="J34" s="53"/>
      <c r="K34" s="113"/>
      <c r="L34" s="53"/>
      <c r="M34" s="113"/>
      <c r="N34" s="53"/>
      <c r="O34" s="53"/>
    </row>
    <row r="35" spans="1:15" s="107" customFormat="1" ht="25.5" x14ac:dyDescent="0.2">
      <c r="A35" s="109" t="s">
        <v>151</v>
      </c>
      <c r="B35" s="116" t="s">
        <v>66</v>
      </c>
      <c r="C35" s="109" t="s">
        <v>62</v>
      </c>
      <c r="D35" s="228">
        <f>5.6+1+1.5+8.5+6.1+1.5+4+3+3.5+4+6+4+4.2+1+2.2+1+13+9</f>
        <v>79.100000000000009</v>
      </c>
      <c r="E35" s="111"/>
      <c r="F35" s="53"/>
      <c r="G35" s="113"/>
      <c r="H35" s="53"/>
      <c r="I35" s="113"/>
      <c r="J35" s="53"/>
      <c r="K35" s="113"/>
      <c r="L35" s="53"/>
      <c r="M35" s="113"/>
      <c r="N35" s="53"/>
      <c r="O35" s="53"/>
    </row>
    <row r="36" spans="1:15" s="107" customFormat="1" ht="51" x14ac:dyDescent="0.2">
      <c r="A36" s="109" t="s">
        <v>152</v>
      </c>
      <c r="B36" s="116" t="s">
        <v>67</v>
      </c>
      <c r="C36" s="109" t="s">
        <v>62</v>
      </c>
      <c r="D36" s="228">
        <f>D35</f>
        <v>79.100000000000009</v>
      </c>
      <c r="E36" s="61"/>
      <c r="F36" s="53"/>
      <c r="G36" s="113"/>
      <c r="H36" s="62"/>
      <c r="I36" s="63"/>
      <c r="J36" s="53"/>
      <c r="K36" s="113"/>
      <c r="L36" s="53"/>
      <c r="M36" s="113"/>
      <c r="N36" s="53"/>
      <c r="O36" s="53"/>
    </row>
    <row r="37" spans="1:15" s="107" customFormat="1" ht="25.5" x14ac:dyDescent="0.2">
      <c r="A37" s="109" t="s">
        <v>153</v>
      </c>
      <c r="B37" s="116" t="s">
        <v>68</v>
      </c>
      <c r="C37" s="109" t="s">
        <v>69</v>
      </c>
      <c r="D37" s="228">
        <v>14.69</v>
      </c>
      <c r="E37" s="187"/>
      <c r="F37" s="53"/>
      <c r="G37" s="113"/>
      <c r="H37" s="53"/>
      <c r="I37" s="113"/>
      <c r="J37" s="53"/>
      <c r="K37" s="113"/>
      <c r="L37" s="53"/>
      <c r="M37" s="113"/>
      <c r="N37" s="53"/>
      <c r="O37" s="53"/>
    </row>
    <row r="38" spans="1:15" s="107" customFormat="1" ht="14.25" x14ac:dyDescent="0.2">
      <c r="A38" s="109" t="s">
        <v>154</v>
      </c>
      <c r="B38" s="116" t="s">
        <v>76</v>
      </c>
      <c r="C38" s="109" t="s">
        <v>69</v>
      </c>
      <c r="D38" s="228">
        <v>28.36</v>
      </c>
      <c r="E38" s="187"/>
      <c r="F38" s="53"/>
      <c r="G38" s="113"/>
      <c r="H38" s="53"/>
      <c r="I38" s="113"/>
      <c r="J38" s="53"/>
      <c r="K38" s="113"/>
      <c r="L38" s="53"/>
      <c r="M38" s="113"/>
      <c r="N38" s="53"/>
      <c r="O38" s="53"/>
    </row>
    <row r="39" spans="1:15" s="107" customFormat="1" x14ac:dyDescent="0.2">
      <c r="A39" s="109" t="s">
        <v>155</v>
      </c>
      <c r="B39" s="116" t="s">
        <v>71</v>
      </c>
      <c r="C39" s="109" t="s">
        <v>50</v>
      </c>
      <c r="D39" s="228">
        <f>D28</f>
        <v>102</v>
      </c>
      <c r="E39" s="60"/>
      <c r="F39" s="53"/>
      <c r="G39" s="113"/>
      <c r="H39" s="62"/>
      <c r="I39" s="113"/>
      <c r="J39" s="53"/>
      <c r="K39" s="113"/>
      <c r="L39" s="53"/>
      <c r="M39" s="113"/>
      <c r="N39" s="53"/>
      <c r="O39" s="53"/>
    </row>
    <row r="40" spans="1:15" s="107" customFormat="1" x14ac:dyDescent="0.2">
      <c r="A40" s="100">
        <v>2</v>
      </c>
      <c r="B40" s="101" t="s">
        <v>77</v>
      </c>
      <c r="C40" s="102"/>
      <c r="D40" s="103"/>
      <c r="E40" s="104"/>
      <c r="F40" s="105"/>
      <c r="G40" s="106"/>
      <c r="H40" s="105"/>
      <c r="I40" s="106"/>
      <c r="J40" s="105"/>
      <c r="K40" s="106"/>
      <c r="L40" s="105"/>
      <c r="M40" s="106"/>
      <c r="N40" s="105"/>
      <c r="O40" s="105"/>
    </row>
    <row r="41" spans="1:15" s="107" customFormat="1" ht="25.5" x14ac:dyDescent="0.2">
      <c r="A41" s="109" t="s">
        <v>160</v>
      </c>
      <c r="B41" s="118" t="s">
        <v>352</v>
      </c>
      <c r="C41" s="194" t="s">
        <v>50</v>
      </c>
      <c r="D41" s="228">
        <v>78.2</v>
      </c>
      <c r="E41" s="185"/>
      <c r="F41" s="112"/>
      <c r="G41" s="113"/>
      <c r="H41" s="62"/>
      <c r="I41" s="113"/>
      <c r="J41" s="53"/>
      <c r="K41" s="113"/>
      <c r="L41" s="53"/>
      <c r="M41" s="113"/>
      <c r="N41" s="53"/>
      <c r="O41" s="53"/>
    </row>
    <row r="42" spans="1:15" s="107" customFormat="1" ht="38.25" x14ac:dyDescent="0.2">
      <c r="A42" s="109" t="s">
        <v>161</v>
      </c>
      <c r="B42" s="118" t="s">
        <v>353</v>
      </c>
      <c r="C42" s="194" t="s">
        <v>50</v>
      </c>
      <c r="D42" s="228">
        <f>SUM(D12:D14)</f>
        <v>876.40000000000009</v>
      </c>
      <c r="E42" s="185"/>
      <c r="F42" s="112"/>
      <c r="G42" s="113"/>
      <c r="H42" s="62"/>
      <c r="I42" s="113"/>
      <c r="J42" s="53"/>
      <c r="K42" s="113"/>
      <c r="L42" s="53"/>
      <c r="M42" s="113"/>
      <c r="N42" s="53"/>
      <c r="O42" s="53"/>
    </row>
    <row r="43" spans="1:15" s="107" customFormat="1" ht="51" x14ac:dyDescent="0.2">
      <c r="A43" s="109" t="s">
        <v>162</v>
      </c>
      <c r="B43" s="118" t="s">
        <v>79</v>
      </c>
      <c r="C43" s="194" t="s">
        <v>50</v>
      </c>
      <c r="D43" s="228">
        <f>SUM(D28)</f>
        <v>102</v>
      </c>
      <c r="E43" s="185"/>
      <c r="F43" s="112"/>
      <c r="G43" s="113"/>
      <c r="H43" s="62"/>
      <c r="I43" s="113"/>
      <c r="J43" s="53"/>
      <c r="K43" s="113"/>
      <c r="L43" s="53"/>
      <c r="M43" s="113"/>
      <c r="N43" s="53"/>
      <c r="O43" s="53"/>
    </row>
    <row r="44" spans="1:15" s="107" customFormat="1" ht="102" x14ac:dyDescent="0.2">
      <c r="A44" s="109" t="s">
        <v>163</v>
      </c>
      <c r="B44" s="115" t="s">
        <v>354</v>
      </c>
      <c r="C44" s="114" t="s">
        <v>20</v>
      </c>
      <c r="D44" s="154">
        <v>1</v>
      </c>
      <c r="E44" s="111"/>
      <c r="F44" s="53"/>
      <c r="G44" s="113"/>
      <c r="H44" s="53"/>
      <c r="I44" s="113"/>
      <c r="J44" s="53"/>
      <c r="K44" s="113"/>
      <c r="L44" s="53"/>
      <c r="M44" s="113"/>
      <c r="N44" s="53"/>
      <c r="O44" s="53"/>
    </row>
    <row r="45" spans="1:15" s="107" customFormat="1" ht="51" x14ac:dyDescent="0.2">
      <c r="A45" s="109" t="s">
        <v>164</v>
      </c>
      <c r="B45" s="215" t="s">
        <v>83</v>
      </c>
      <c r="C45" s="114" t="s">
        <v>20</v>
      </c>
      <c r="D45" s="154">
        <v>19</v>
      </c>
      <c r="E45" s="111"/>
      <c r="F45" s="53"/>
      <c r="G45" s="113"/>
      <c r="H45" s="62"/>
      <c r="I45" s="113"/>
      <c r="J45" s="53"/>
      <c r="K45" s="113"/>
      <c r="L45" s="53"/>
      <c r="M45" s="113"/>
      <c r="N45" s="53"/>
      <c r="O45" s="53"/>
    </row>
    <row r="46" spans="1:15" s="107" customFormat="1" ht="51" x14ac:dyDescent="0.2">
      <c r="A46" s="109" t="s">
        <v>165</v>
      </c>
      <c r="B46" s="215" t="s">
        <v>84</v>
      </c>
      <c r="C46" s="114" t="s">
        <v>20</v>
      </c>
      <c r="D46" s="154">
        <v>11</v>
      </c>
      <c r="E46" s="111"/>
      <c r="F46" s="53"/>
      <c r="G46" s="113"/>
      <c r="H46" s="62"/>
      <c r="I46" s="113"/>
      <c r="J46" s="53"/>
      <c r="K46" s="113"/>
      <c r="L46" s="53"/>
      <c r="M46" s="113"/>
      <c r="N46" s="53"/>
      <c r="O46" s="53"/>
    </row>
    <row r="47" spans="1:15" s="107" customFormat="1" ht="51" x14ac:dyDescent="0.2">
      <c r="A47" s="109" t="s">
        <v>166</v>
      </c>
      <c r="B47" s="215" t="s">
        <v>356</v>
      </c>
      <c r="C47" s="114" t="s">
        <v>20</v>
      </c>
      <c r="D47" s="154">
        <v>8</v>
      </c>
      <c r="E47" s="111"/>
      <c r="F47" s="53"/>
      <c r="G47" s="113"/>
      <c r="H47" s="62"/>
      <c r="I47" s="113"/>
      <c r="J47" s="53"/>
      <c r="K47" s="113"/>
      <c r="L47" s="53"/>
      <c r="M47" s="113"/>
      <c r="N47" s="53"/>
      <c r="O47" s="53"/>
    </row>
    <row r="48" spans="1:15" s="107" customFormat="1" ht="25.5" x14ac:dyDescent="0.2">
      <c r="A48" s="109" t="s">
        <v>168</v>
      </c>
      <c r="B48" s="195" t="s">
        <v>440</v>
      </c>
      <c r="C48" s="194" t="s">
        <v>59</v>
      </c>
      <c r="D48" s="154">
        <v>1</v>
      </c>
      <c r="E48" s="111"/>
      <c r="F48" s="53"/>
      <c r="G48" s="113"/>
      <c r="H48" s="62"/>
      <c r="I48" s="113"/>
      <c r="J48" s="53"/>
      <c r="K48" s="113"/>
      <c r="L48" s="53"/>
      <c r="M48" s="113"/>
      <c r="N48" s="53"/>
      <c r="O48" s="53"/>
    </row>
    <row r="49" spans="1:15" s="107" customFormat="1" x14ac:dyDescent="0.2">
      <c r="A49" s="109" t="s">
        <v>360</v>
      </c>
      <c r="B49" s="197" t="s">
        <v>359</v>
      </c>
      <c r="C49" s="198" t="s">
        <v>111</v>
      </c>
      <c r="D49" s="201">
        <v>1</v>
      </c>
      <c r="E49" s="184"/>
      <c r="F49" s="112"/>
      <c r="G49" s="112"/>
      <c r="H49" s="188"/>
      <c r="I49" s="113"/>
      <c r="J49" s="53"/>
      <c r="K49" s="113"/>
      <c r="L49" s="53"/>
      <c r="M49" s="113"/>
      <c r="N49" s="53"/>
      <c r="O49" s="53"/>
    </row>
    <row r="50" spans="1:15" s="107" customFormat="1" ht="14.25" x14ac:dyDescent="0.2">
      <c r="A50" s="109" t="s">
        <v>361</v>
      </c>
      <c r="B50" s="197" t="s">
        <v>358</v>
      </c>
      <c r="C50" s="198" t="s">
        <v>111</v>
      </c>
      <c r="D50" s="201">
        <v>1</v>
      </c>
      <c r="E50" s="184"/>
      <c r="F50" s="112"/>
      <c r="G50" s="112"/>
      <c r="H50" s="188"/>
      <c r="I50" s="113"/>
      <c r="J50" s="53"/>
      <c r="K50" s="113"/>
      <c r="L50" s="53"/>
      <c r="M50" s="113"/>
      <c r="N50" s="53"/>
      <c r="O50" s="53"/>
    </row>
    <row r="51" spans="1:15" s="107" customFormat="1" x14ac:dyDescent="0.2">
      <c r="A51" s="109" t="s">
        <v>362</v>
      </c>
      <c r="B51" s="197" t="s">
        <v>114</v>
      </c>
      <c r="C51" s="199" t="s">
        <v>50</v>
      </c>
      <c r="D51" s="231">
        <v>2</v>
      </c>
      <c r="E51" s="189"/>
      <c r="F51" s="112"/>
      <c r="G51" s="112"/>
      <c r="H51" s="188"/>
      <c r="I51" s="113"/>
      <c r="J51" s="53"/>
      <c r="K51" s="113"/>
      <c r="L51" s="53"/>
      <c r="M51" s="113"/>
      <c r="N51" s="53"/>
      <c r="O51" s="53"/>
    </row>
    <row r="52" spans="1:15" s="107" customFormat="1" x14ac:dyDescent="0.2">
      <c r="A52" s="109" t="s">
        <v>363</v>
      </c>
      <c r="B52" s="200" t="s">
        <v>115</v>
      </c>
      <c r="C52" s="198" t="s">
        <v>111</v>
      </c>
      <c r="D52" s="201">
        <v>3</v>
      </c>
      <c r="E52" s="189"/>
      <c r="F52" s="112"/>
      <c r="G52" s="112"/>
      <c r="H52" s="188"/>
      <c r="I52" s="113"/>
      <c r="J52" s="53"/>
      <c r="K52" s="113"/>
      <c r="L52" s="53"/>
      <c r="M52" s="113"/>
      <c r="N52" s="53"/>
      <c r="O52" s="53"/>
    </row>
    <row r="53" spans="1:15" s="107" customFormat="1" ht="25.5" x14ac:dyDescent="0.2">
      <c r="A53" s="109" t="s">
        <v>169</v>
      </c>
      <c r="B53" s="116" t="s">
        <v>86</v>
      </c>
      <c r="C53" s="114" t="s">
        <v>111</v>
      </c>
      <c r="D53" s="110">
        <v>24</v>
      </c>
      <c r="E53" s="111"/>
      <c r="F53" s="112"/>
      <c r="G53" s="113"/>
      <c r="H53" s="53"/>
      <c r="I53" s="113"/>
      <c r="J53" s="53"/>
      <c r="K53" s="113"/>
      <c r="L53" s="53"/>
      <c r="M53" s="113"/>
      <c r="N53" s="53"/>
      <c r="O53" s="53"/>
    </row>
    <row r="54" spans="1:15" s="107" customFormat="1" ht="24" x14ac:dyDescent="0.2">
      <c r="A54" s="109" t="s">
        <v>170</v>
      </c>
      <c r="B54" s="116" t="s">
        <v>88</v>
      </c>
      <c r="C54" s="196" t="s">
        <v>59</v>
      </c>
      <c r="D54" s="110">
        <v>1</v>
      </c>
      <c r="E54" s="185"/>
      <c r="F54" s="53"/>
      <c r="G54" s="113"/>
      <c r="H54" s="62"/>
      <c r="I54" s="113"/>
      <c r="J54" s="53"/>
      <c r="K54" s="113"/>
      <c r="L54" s="53"/>
      <c r="M54" s="113"/>
      <c r="N54" s="53"/>
      <c r="O54" s="53"/>
    </row>
    <row r="55" spans="1:15" s="107" customFormat="1" x14ac:dyDescent="0.2">
      <c r="A55" s="109" t="s">
        <v>171</v>
      </c>
      <c r="B55" s="116" t="s">
        <v>89</v>
      </c>
      <c r="C55" s="114" t="s">
        <v>111</v>
      </c>
      <c r="D55" s="154">
        <f>SUM(D44:D47)+D56</f>
        <v>63</v>
      </c>
      <c r="E55" s="111"/>
      <c r="F55" s="112"/>
      <c r="G55" s="113"/>
      <c r="H55" s="53"/>
      <c r="I55" s="113"/>
      <c r="J55" s="53"/>
      <c r="K55" s="113"/>
      <c r="L55" s="53"/>
      <c r="M55" s="113"/>
      <c r="N55" s="53"/>
      <c r="O55" s="53"/>
    </row>
    <row r="56" spans="1:15" s="107" customFormat="1" ht="25.5" x14ac:dyDescent="0.2">
      <c r="A56" s="109" t="s">
        <v>172</v>
      </c>
      <c r="B56" s="116" t="s">
        <v>516</v>
      </c>
      <c r="C56" s="114" t="s">
        <v>111</v>
      </c>
      <c r="D56" s="153">
        <v>24</v>
      </c>
      <c r="E56" s="185"/>
      <c r="F56" s="62"/>
      <c r="G56" s="63"/>
      <c r="H56" s="62"/>
      <c r="I56" s="63"/>
      <c r="J56" s="62"/>
      <c r="K56" s="63"/>
      <c r="L56" s="62"/>
      <c r="M56" s="63"/>
      <c r="N56" s="62"/>
      <c r="O56" s="62"/>
    </row>
    <row r="57" spans="1:15" s="107" customFormat="1" ht="25.5" x14ac:dyDescent="0.2">
      <c r="A57" s="109" t="s">
        <v>173</v>
      </c>
      <c r="B57" s="116" t="s">
        <v>528</v>
      </c>
      <c r="C57" s="114" t="s">
        <v>111</v>
      </c>
      <c r="D57" s="153">
        <v>24</v>
      </c>
      <c r="E57" s="185"/>
      <c r="F57" s="62"/>
      <c r="G57" s="63"/>
      <c r="H57" s="62"/>
      <c r="I57" s="63"/>
      <c r="J57" s="62"/>
      <c r="K57" s="63"/>
      <c r="L57" s="62"/>
      <c r="M57" s="63"/>
      <c r="N57" s="62"/>
      <c r="O57" s="62"/>
    </row>
    <row r="58" spans="1:15" s="107" customFormat="1" ht="25.5" x14ac:dyDescent="0.2">
      <c r="A58" s="109" t="s">
        <v>174</v>
      </c>
      <c r="B58" s="116" t="s">
        <v>357</v>
      </c>
      <c r="C58" s="114" t="s">
        <v>111</v>
      </c>
      <c r="D58" s="154">
        <v>3</v>
      </c>
      <c r="E58" s="111"/>
      <c r="F58" s="53"/>
      <c r="G58" s="113"/>
      <c r="H58" s="62"/>
      <c r="I58" s="113"/>
      <c r="J58" s="53"/>
      <c r="K58" s="113"/>
      <c r="L58" s="53"/>
      <c r="M58" s="113"/>
      <c r="N58" s="53"/>
      <c r="O58" s="53"/>
    </row>
    <row r="59" spans="1:15" s="107" customFormat="1" x14ac:dyDescent="0.2">
      <c r="A59" s="109" t="s">
        <v>175</v>
      </c>
      <c r="B59" s="116" t="s">
        <v>95</v>
      </c>
      <c r="C59" s="114" t="s">
        <v>50</v>
      </c>
      <c r="D59" s="230">
        <f>SUM(D41:D43)</f>
        <v>1056.6000000000001</v>
      </c>
      <c r="E59" s="187"/>
      <c r="F59" s="112"/>
      <c r="G59" s="113"/>
      <c r="H59" s="62"/>
      <c r="I59" s="113"/>
      <c r="J59" s="53"/>
      <c r="K59" s="113"/>
      <c r="L59" s="53"/>
      <c r="M59" s="113"/>
      <c r="N59" s="53"/>
      <c r="O59" s="53"/>
    </row>
    <row r="60" spans="1:15" s="107" customFormat="1" x14ac:dyDescent="0.2">
      <c r="A60" s="109" t="s">
        <v>176</v>
      </c>
      <c r="B60" s="119" t="s">
        <v>96</v>
      </c>
      <c r="C60" s="114" t="s">
        <v>50</v>
      </c>
      <c r="D60" s="230">
        <f>D59</f>
        <v>1056.6000000000001</v>
      </c>
      <c r="E60" s="111"/>
      <c r="F60" s="112"/>
      <c r="G60" s="113"/>
      <c r="H60" s="62"/>
      <c r="I60" s="113"/>
      <c r="J60" s="53"/>
      <c r="K60" s="113"/>
      <c r="L60" s="53"/>
      <c r="M60" s="113"/>
      <c r="N60" s="53"/>
      <c r="O60" s="53"/>
    </row>
    <row r="61" spans="1:15" s="107" customFormat="1" ht="51" x14ac:dyDescent="0.2">
      <c r="A61" s="109" t="s">
        <v>177</v>
      </c>
      <c r="B61" s="116" t="s">
        <v>97</v>
      </c>
      <c r="C61" s="114" t="s">
        <v>59</v>
      </c>
      <c r="D61" s="110">
        <v>81</v>
      </c>
      <c r="E61" s="111"/>
      <c r="F61" s="112"/>
      <c r="G61" s="113"/>
      <c r="H61" s="53"/>
      <c r="I61" s="113"/>
      <c r="J61" s="53"/>
      <c r="K61" s="113"/>
      <c r="L61" s="53"/>
      <c r="M61" s="113"/>
      <c r="N61" s="53"/>
      <c r="O61" s="53"/>
    </row>
    <row r="62" spans="1:15" s="107" customFormat="1" ht="63.75" x14ac:dyDescent="0.2">
      <c r="A62" s="109" t="s">
        <v>178</v>
      </c>
      <c r="B62" s="116" t="s">
        <v>98</v>
      </c>
      <c r="C62" s="114" t="s">
        <v>59</v>
      </c>
      <c r="D62" s="110">
        <v>49</v>
      </c>
      <c r="E62" s="111"/>
      <c r="F62" s="112"/>
      <c r="G62" s="113"/>
      <c r="H62" s="53"/>
      <c r="I62" s="113"/>
      <c r="J62" s="53"/>
      <c r="K62" s="113"/>
      <c r="L62" s="53"/>
      <c r="M62" s="113"/>
      <c r="N62" s="53"/>
      <c r="O62" s="53"/>
    </row>
    <row r="63" spans="1:15" s="107" customFormat="1" x14ac:dyDescent="0.2">
      <c r="A63" s="102">
        <v>3</v>
      </c>
      <c r="B63" s="101" t="s">
        <v>517</v>
      </c>
      <c r="C63" s="109"/>
      <c r="D63" s="149"/>
      <c r="E63" s="61"/>
      <c r="F63" s="53"/>
      <c r="G63" s="63"/>
      <c r="H63" s="62"/>
      <c r="I63" s="63"/>
      <c r="J63" s="62"/>
      <c r="K63" s="113"/>
      <c r="L63" s="53"/>
      <c r="M63" s="113"/>
      <c r="N63" s="53"/>
      <c r="O63" s="53"/>
    </row>
    <row r="64" spans="1:15" s="107" customFormat="1" ht="63.75" x14ac:dyDescent="0.2">
      <c r="A64" s="114">
        <v>3.1</v>
      </c>
      <c r="B64" s="116" t="s">
        <v>518</v>
      </c>
      <c r="C64" s="109" t="s">
        <v>20</v>
      </c>
      <c r="D64" s="153">
        <v>2</v>
      </c>
      <c r="E64" s="61"/>
      <c r="F64" s="53"/>
      <c r="G64" s="63"/>
      <c r="H64" s="62"/>
      <c r="I64" s="63"/>
      <c r="J64" s="62"/>
      <c r="K64" s="113"/>
      <c r="L64" s="53"/>
      <c r="M64" s="113"/>
      <c r="N64" s="53"/>
      <c r="O64" s="53"/>
    </row>
    <row r="65" spans="1:15" s="107" customFormat="1" ht="63.75" x14ac:dyDescent="0.2">
      <c r="A65" s="114">
        <v>3.2</v>
      </c>
      <c r="B65" s="116" t="s">
        <v>519</v>
      </c>
      <c r="C65" s="109" t="s">
        <v>20</v>
      </c>
      <c r="D65" s="153">
        <v>1</v>
      </c>
      <c r="E65" s="61"/>
      <c r="F65" s="53"/>
      <c r="G65" s="63"/>
      <c r="H65" s="62"/>
      <c r="I65" s="63"/>
      <c r="J65" s="62"/>
      <c r="K65" s="113"/>
      <c r="L65" s="53"/>
      <c r="M65" s="113"/>
      <c r="N65" s="53"/>
      <c r="O65" s="53"/>
    </row>
    <row r="66" spans="1:15" s="107" customFormat="1" x14ac:dyDescent="0.2">
      <c r="A66" s="218"/>
      <c r="B66" s="219"/>
      <c r="C66" s="220"/>
      <c r="D66" s="221"/>
      <c r="E66" s="111"/>
      <c r="F66" s="53"/>
      <c r="G66" s="113"/>
      <c r="H66" s="53"/>
      <c r="I66" s="113"/>
      <c r="J66" s="53"/>
      <c r="K66" s="113"/>
      <c r="L66" s="53"/>
      <c r="M66" s="113"/>
      <c r="N66" s="53"/>
      <c r="O66" s="53"/>
    </row>
    <row r="67" spans="1:15" s="52" customFormat="1" x14ac:dyDescent="0.2">
      <c r="A67" s="256"/>
      <c r="B67" s="257"/>
      <c r="C67" s="258"/>
      <c r="D67" s="259"/>
      <c r="E67" s="260"/>
      <c r="F67" s="261"/>
      <c r="G67" s="262"/>
      <c r="H67" s="261"/>
      <c r="I67" s="262"/>
      <c r="J67" s="261"/>
      <c r="K67" s="51"/>
      <c r="L67" s="50"/>
      <c r="M67" s="51"/>
      <c r="N67" s="50"/>
      <c r="O67" s="50"/>
    </row>
    <row r="68" spans="1:15" x14ac:dyDescent="0.2">
      <c r="J68" s="14" t="s">
        <v>550</v>
      </c>
      <c r="K68" s="34"/>
      <c r="L68" s="34"/>
      <c r="M68" s="34"/>
      <c r="N68" s="34"/>
      <c r="O68" s="35"/>
    </row>
    <row r="69" spans="1:15" x14ac:dyDescent="0.2">
      <c r="A69" s="253" t="s">
        <v>551</v>
      </c>
      <c r="G69" s="6"/>
      <c r="H69" s="6"/>
      <c r="I69" s="6"/>
      <c r="J69" s="6"/>
      <c r="K69" s="6"/>
      <c r="L69" s="6"/>
      <c r="M69" s="6"/>
      <c r="N69" s="6"/>
    </row>
    <row r="70" spans="1:15" x14ac:dyDescent="0.2">
      <c r="A70" s="253" t="s">
        <v>552</v>
      </c>
      <c r="G70" s="6"/>
      <c r="H70" s="6"/>
      <c r="I70" s="6"/>
      <c r="J70" s="6"/>
      <c r="K70" s="6"/>
      <c r="L70" s="6"/>
      <c r="M70" s="6"/>
      <c r="N70" s="6"/>
    </row>
    <row r="71" spans="1:15" x14ac:dyDescent="0.2">
      <c r="A71" s="253" t="s">
        <v>553</v>
      </c>
      <c r="G71" s="6"/>
      <c r="H71" s="6"/>
      <c r="I71" s="6"/>
      <c r="J71" s="6"/>
      <c r="K71" s="6"/>
      <c r="L71" s="6"/>
      <c r="M71" s="6"/>
      <c r="N71" s="6"/>
    </row>
    <row r="72" spans="1:15" x14ac:dyDescent="0.2">
      <c r="A72" s="254" t="s">
        <v>554</v>
      </c>
      <c r="E72" s="37"/>
      <c r="G72" s="6"/>
      <c r="H72" s="6"/>
      <c r="I72" s="6"/>
      <c r="J72" s="6"/>
      <c r="K72" s="6"/>
      <c r="L72" s="6"/>
      <c r="M72" s="6"/>
      <c r="N72" s="6"/>
    </row>
    <row r="73" spans="1:15" x14ac:dyDescent="0.2">
      <c r="A73" s="255" t="s">
        <v>555</v>
      </c>
      <c r="G73" s="6"/>
      <c r="H73" s="6"/>
      <c r="I73" s="6"/>
      <c r="J73" s="6"/>
      <c r="K73" s="6"/>
      <c r="L73" s="6"/>
      <c r="M73" s="6"/>
      <c r="N73" s="6"/>
    </row>
    <row r="74" spans="1:15" x14ac:dyDescent="0.2">
      <c r="A74" s="255" t="s">
        <v>556</v>
      </c>
      <c r="G74" s="6"/>
      <c r="H74" s="6"/>
      <c r="I74" s="6"/>
      <c r="J74" s="6"/>
      <c r="K74" s="6"/>
      <c r="L74" s="6"/>
      <c r="M74" s="6"/>
      <c r="N74" s="6"/>
    </row>
    <row r="75" spans="1:15" x14ac:dyDescent="0.2">
      <c r="A75" s="37" t="s">
        <v>557</v>
      </c>
    </row>
  </sheetData>
  <mergeCells count="6">
    <mergeCell ref="K8:O8"/>
    <mergeCell ref="A8:A9"/>
    <mergeCell ref="B8:B9"/>
    <mergeCell ref="C8:C9"/>
    <mergeCell ref="D8:D9"/>
    <mergeCell ref="E8:J8"/>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2-1
&amp;UPAŠTECES KANALIZĀCIJA ROBEŽU IELAS RAJONĀ, SALACGRĪVĀ.</oddHeader>
    <oddFooter>&amp;C&amp;8&amp;P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57"/>
  <sheetViews>
    <sheetView view="pageBreakPreview" zoomScaleNormal="100" zoomScaleSheetLayoutView="100" workbookViewId="0">
      <selection activeCell="S58" sqref="S58"/>
    </sheetView>
  </sheetViews>
  <sheetFormatPr defaultRowHeight="12.75" x14ac:dyDescent="0.2"/>
  <cols>
    <col min="1" max="1" width="7.7109375" style="3" customWidth="1"/>
    <col min="2" max="2" width="38.140625" style="1" customWidth="1"/>
    <col min="3" max="3" width="5.42578125" style="2" customWidth="1"/>
    <col min="4" max="4" width="7.28515625" style="3" bestFit="1" customWidth="1"/>
    <col min="5" max="5" width="6.28515625" style="3" customWidth="1"/>
    <col min="6" max="6" width="5.140625" style="4" customWidth="1"/>
    <col min="7" max="7" width="6.42578125" style="5" customWidth="1"/>
    <col min="8" max="8" width="6.85546875" style="5" customWidth="1"/>
    <col min="9" max="9" width="6.28515625" style="5" customWidth="1"/>
    <col min="10" max="10" width="7.85546875" style="5" customWidth="1"/>
    <col min="11" max="13" width="8.42578125" style="5" customWidth="1"/>
    <col min="14" max="14" width="9.42578125" style="5" customWidth="1"/>
    <col min="15" max="15" width="9.42578125" style="6" customWidth="1"/>
    <col min="16" max="16384" width="9.140625" style="6"/>
  </cols>
  <sheetData>
    <row r="1" spans="1:16" ht="14.25" x14ac:dyDescent="0.2">
      <c r="A1" s="39" t="s">
        <v>1</v>
      </c>
      <c r="B1" s="40"/>
      <c r="C1" s="64" t="s">
        <v>255</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514</v>
      </c>
      <c r="D3" s="41"/>
      <c r="E3" s="41"/>
      <c r="F3" s="42"/>
      <c r="G3" s="43"/>
      <c r="H3" s="43"/>
      <c r="I3" s="43"/>
      <c r="J3" s="43"/>
      <c r="K3" s="43"/>
      <c r="L3" s="43"/>
      <c r="M3" s="43"/>
      <c r="N3" s="43"/>
      <c r="O3" s="44"/>
    </row>
    <row r="4" spans="1:16" ht="15" x14ac:dyDescent="0.2">
      <c r="A4" s="39" t="s">
        <v>3</v>
      </c>
      <c r="B4" s="40"/>
      <c r="C4" s="56" t="s">
        <v>515</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548</v>
      </c>
      <c r="B6" s="40"/>
      <c r="C6" s="46"/>
      <c r="D6" s="41"/>
      <c r="E6" s="41"/>
      <c r="F6" s="42"/>
      <c r="G6" s="43"/>
      <c r="H6" s="43"/>
      <c r="I6" s="43"/>
      <c r="J6" s="43"/>
      <c r="K6" s="43"/>
      <c r="L6" s="43"/>
      <c r="M6" s="43"/>
      <c r="N6" s="47" t="s">
        <v>28</v>
      </c>
      <c r="O6" s="48"/>
    </row>
    <row r="7" spans="1:16" ht="14.25" x14ac:dyDescent="0.2">
      <c r="A7" s="10" t="s">
        <v>542</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
      <c r="B10" s="29"/>
      <c r="C10" s="30"/>
      <c r="D10" s="22"/>
      <c r="E10" s="31"/>
      <c r="F10" s="26"/>
      <c r="G10" s="32"/>
      <c r="H10" s="28"/>
      <c r="I10" s="32"/>
      <c r="J10" s="28"/>
      <c r="K10" s="32"/>
      <c r="L10" s="28"/>
      <c r="M10" s="32"/>
      <c r="N10" s="28"/>
      <c r="O10" s="33"/>
    </row>
    <row r="11" spans="1:16" s="107" customFormat="1" ht="25.5" x14ac:dyDescent="0.2">
      <c r="A11" s="100">
        <v>1</v>
      </c>
      <c r="B11" s="101" t="s">
        <v>48</v>
      </c>
      <c r="C11" s="102"/>
      <c r="D11" s="103"/>
      <c r="E11" s="104"/>
      <c r="F11" s="105"/>
      <c r="G11" s="106"/>
      <c r="H11" s="105"/>
      <c r="I11" s="106"/>
      <c r="J11" s="105"/>
      <c r="K11" s="106"/>
      <c r="L11" s="105"/>
      <c r="M11" s="106"/>
      <c r="N11" s="105"/>
      <c r="O11" s="105"/>
    </row>
    <row r="12" spans="1:16" s="107" customFormat="1" ht="51" x14ac:dyDescent="0.2">
      <c r="A12" s="109" t="s">
        <v>129</v>
      </c>
      <c r="B12" s="116" t="s">
        <v>49</v>
      </c>
      <c r="C12" s="109" t="s">
        <v>50</v>
      </c>
      <c r="D12" s="108">
        <v>57.6</v>
      </c>
      <c r="E12" s="185"/>
      <c r="F12" s="112"/>
      <c r="G12" s="113"/>
      <c r="H12" s="62"/>
      <c r="I12" s="113"/>
      <c r="J12" s="53"/>
      <c r="K12" s="113"/>
      <c r="L12" s="53"/>
      <c r="M12" s="113"/>
      <c r="N12" s="53"/>
      <c r="O12" s="53"/>
    </row>
    <row r="13" spans="1:16" s="107" customFormat="1" ht="51" x14ac:dyDescent="0.2">
      <c r="A13" s="109" t="s">
        <v>130</v>
      </c>
      <c r="B13" s="116" t="s">
        <v>51</v>
      </c>
      <c r="C13" s="109" t="s">
        <v>50</v>
      </c>
      <c r="D13" s="108">
        <v>51.8</v>
      </c>
      <c r="E13" s="185"/>
      <c r="F13" s="112"/>
      <c r="G13" s="113"/>
      <c r="H13" s="62"/>
      <c r="I13" s="113"/>
      <c r="J13" s="53"/>
      <c r="K13" s="113"/>
      <c r="L13" s="53"/>
      <c r="M13" s="113"/>
      <c r="N13" s="53"/>
      <c r="O13" s="53"/>
    </row>
    <row r="14" spans="1:16" s="107" customFormat="1" ht="63.75" x14ac:dyDescent="0.2">
      <c r="A14" s="109" t="s">
        <v>131</v>
      </c>
      <c r="B14" s="116" t="s">
        <v>60</v>
      </c>
      <c r="C14" s="109" t="s">
        <v>50</v>
      </c>
      <c r="D14" s="228">
        <f>D13</f>
        <v>51.8</v>
      </c>
      <c r="E14" s="111"/>
      <c r="F14" s="53"/>
      <c r="G14" s="113"/>
      <c r="H14" s="53"/>
      <c r="I14" s="113"/>
      <c r="J14" s="53"/>
      <c r="K14" s="113"/>
      <c r="L14" s="53"/>
      <c r="M14" s="113"/>
      <c r="N14" s="53"/>
      <c r="O14" s="53"/>
    </row>
    <row r="15" spans="1:16" s="107" customFormat="1" ht="25.5" x14ac:dyDescent="0.2">
      <c r="A15" s="109" t="s">
        <v>132</v>
      </c>
      <c r="B15" s="116" t="s">
        <v>61</v>
      </c>
      <c r="C15" s="109" t="s">
        <v>62</v>
      </c>
      <c r="D15" s="228">
        <v>129</v>
      </c>
      <c r="E15" s="61"/>
      <c r="F15" s="53"/>
      <c r="G15" s="113"/>
      <c r="H15" s="62"/>
      <c r="I15" s="63"/>
      <c r="J15" s="53"/>
      <c r="K15" s="113"/>
      <c r="L15" s="53"/>
      <c r="M15" s="113"/>
      <c r="N15" s="53"/>
      <c r="O15" s="53"/>
    </row>
    <row r="16" spans="1:16" s="107" customFormat="1" ht="25.5" x14ac:dyDescent="0.2">
      <c r="A16" s="109" t="s">
        <v>133</v>
      </c>
      <c r="B16" s="116" t="s">
        <v>63</v>
      </c>
      <c r="C16" s="109" t="s">
        <v>62</v>
      </c>
      <c r="D16" s="228">
        <f>D15</f>
        <v>129</v>
      </c>
      <c r="E16" s="61"/>
      <c r="F16" s="53"/>
      <c r="G16" s="113"/>
      <c r="H16" s="62"/>
      <c r="I16" s="63"/>
      <c r="J16" s="53"/>
      <c r="K16" s="113"/>
      <c r="L16" s="53"/>
      <c r="M16" s="113"/>
      <c r="N16" s="53"/>
      <c r="O16" s="53"/>
    </row>
    <row r="17" spans="1:15" s="107" customFormat="1" ht="25.5" x14ac:dyDescent="0.2">
      <c r="A17" s="109" t="s">
        <v>134</v>
      </c>
      <c r="B17" s="116" t="s">
        <v>64</v>
      </c>
      <c r="C17" s="109" t="s">
        <v>62</v>
      </c>
      <c r="D17" s="228">
        <v>71</v>
      </c>
      <c r="E17" s="61"/>
      <c r="F17" s="53"/>
      <c r="G17" s="113"/>
      <c r="H17" s="62"/>
      <c r="I17" s="63"/>
      <c r="J17" s="53"/>
      <c r="K17" s="113"/>
      <c r="L17" s="53"/>
      <c r="M17" s="113"/>
      <c r="N17" s="53"/>
      <c r="O17" s="53"/>
    </row>
    <row r="18" spans="1:15" s="107" customFormat="1" ht="25.5" x14ac:dyDescent="0.2">
      <c r="A18" s="109" t="s">
        <v>135</v>
      </c>
      <c r="B18" s="116" t="s">
        <v>65</v>
      </c>
      <c r="C18" s="109" t="s">
        <v>62</v>
      </c>
      <c r="D18" s="228">
        <f>D17</f>
        <v>71</v>
      </c>
      <c r="E18" s="111"/>
      <c r="F18" s="53"/>
      <c r="G18" s="113"/>
      <c r="H18" s="62"/>
      <c r="I18" s="113"/>
      <c r="J18" s="53"/>
      <c r="K18" s="113"/>
      <c r="L18" s="53"/>
      <c r="M18" s="113"/>
      <c r="N18" s="53"/>
      <c r="O18" s="53"/>
    </row>
    <row r="19" spans="1:15" s="107" customFormat="1" ht="25.5" x14ac:dyDescent="0.2">
      <c r="A19" s="109" t="s">
        <v>136</v>
      </c>
      <c r="B19" s="116" t="s">
        <v>66</v>
      </c>
      <c r="C19" s="109" t="s">
        <v>62</v>
      </c>
      <c r="D19" s="228">
        <v>1.2</v>
      </c>
      <c r="E19" s="111"/>
      <c r="F19" s="53"/>
      <c r="G19" s="113"/>
      <c r="H19" s="53"/>
      <c r="I19" s="113"/>
      <c r="J19" s="53"/>
      <c r="K19" s="113"/>
      <c r="L19" s="53"/>
      <c r="M19" s="113"/>
      <c r="N19" s="53"/>
      <c r="O19" s="53"/>
    </row>
    <row r="20" spans="1:15" s="107" customFormat="1" ht="51" x14ac:dyDescent="0.2">
      <c r="A20" s="109" t="s">
        <v>137</v>
      </c>
      <c r="B20" s="116" t="s">
        <v>67</v>
      </c>
      <c r="C20" s="109" t="s">
        <v>62</v>
      </c>
      <c r="D20" s="228">
        <f>D19</f>
        <v>1.2</v>
      </c>
      <c r="E20" s="61"/>
      <c r="F20" s="53"/>
      <c r="G20" s="113"/>
      <c r="H20" s="62"/>
      <c r="I20" s="63"/>
      <c r="J20" s="53"/>
      <c r="K20" s="113"/>
      <c r="L20" s="53"/>
      <c r="M20" s="113"/>
      <c r="N20" s="53"/>
      <c r="O20" s="53"/>
    </row>
    <row r="21" spans="1:15" s="107" customFormat="1" ht="25.5" x14ac:dyDescent="0.2">
      <c r="A21" s="109" t="s">
        <v>138</v>
      </c>
      <c r="B21" s="116" t="s">
        <v>68</v>
      </c>
      <c r="C21" s="109" t="s">
        <v>69</v>
      </c>
      <c r="D21" s="228">
        <v>16.41</v>
      </c>
      <c r="E21" s="187"/>
      <c r="F21" s="53"/>
      <c r="G21" s="113"/>
      <c r="H21" s="53"/>
      <c r="I21" s="113"/>
      <c r="J21" s="53"/>
      <c r="K21" s="113"/>
      <c r="L21" s="53"/>
      <c r="M21" s="113"/>
      <c r="N21" s="53"/>
      <c r="O21" s="53"/>
    </row>
    <row r="22" spans="1:15" s="107" customFormat="1" ht="14.25" x14ac:dyDescent="0.2">
      <c r="A22" s="109" t="s">
        <v>139</v>
      </c>
      <c r="B22" s="116" t="s">
        <v>70</v>
      </c>
      <c r="C22" s="109" t="s">
        <v>69</v>
      </c>
      <c r="D22" s="228">
        <v>34.9</v>
      </c>
      <c r="E22" s="187"/>
      <c r="F22" s="53"/>
      <c r="G22" s="113"/>
      <c r="H22" s="53"/>
      <c r="I22" s="113"/>
      <c r="J22" s="53"/>
      <c r="K22" s="113"/>
      <c r="L22" s="53"/>
      <c r="M22" s="113"/>
      <c r="N22" s="53"/>
      <c r="O22" s="53"/>
    </row>
    <row r="23" spans="1:15" s="107" customFormat="1" x14ac:dyDescent="0.2">
      <c r="A23" s="109" t="s">
        <v>140</v>
      </c>
      <c r="B23" s="116" t="s">
        <v>71</v>
      </c>
      <c r="C23" s="109" t="s">
        <v>50</v>
      </c>
      <c r="D23" s="228">
        <f>SUM(D12:D13)</f>
        <v>109.4</v>
      </c>
      <c r="E23" s="60"/>
      <c r="F23" s="53"/>
      <c r="G23" s="113"/>
      <c r="H23" s="62"/>
      <c r="I23" s="113"/>
      <c r="J23" s="53"/>
      <c r="K23" s="113"/>
      <c r="L23" s="53"/>
      <c r="M23" s="113"/>
      <c r="N23" s="53"/>
      <c r="O23" s="53"/>
    </row>
    <row r="24" spans="1:15" s="107" customFormat="1" x14ac:dyDescent="0.2">
      <c r="A24" s="100"/>
      <c r="B24" s="123" t="s">
        <v>72</v>
      </c>
      <c r="C24" s="123"/>
      <c r="D24" s="155"/>
      <c r="E24" s="104"/>
      <c r="F24" s="105"/>
      <c r="G24" s="106"/>
      <c r="H24" s="105"/>
      <c r="I24" s="106"/>
      <c r="J24" s="105"/>
      <c r="K24" s="106"/>
      <c r="L24" s="105"/>
      <c r="M24" s="106"/>
      <c r="N24" s="105"/>
      <c r="O24" s="105"/>
    </row>
    <row r="25" spans="1:15" s="107" customFormat="1" ht="51" x14ac:dyDescent="0.2">
      <c r="A25" s="109" t="s">
        <v>141</v>
      </c>
      <c r="B25" s="116" t="s">
        <v>351</v>
      </c>
      <c r="C25" s="109" t="s">
        <v>50</v>
      </c>
      <c r="D25" s="228">
        <v>6.9</v>
      </c>
      <c r="E25" s="185"/>
      <c r="F25" s="112"/>
      <c r="G25" s="113"/>
      <c r="H25" s="62"/>
      <c r="I25" s="113"/>
      <c r="J25" s="53"/>
      <c r="K25" s="113"/>
      <c r="L25" s="53"/>
      <c r="M25" s="113"/>
      <c r="N25" s="53"/>
      <c r="O25" s="53"/>
    </row>
    <row r="26" spans="1:15" s="107" customFormat="1" ht="25.5" x14ac:dyDescent="0.2">
      <c r="A26" s="109" t="s">
        <v>142</v>
      </c>
      <c r="B26" s="116" t="s">
        <v>61</v>
      </c>
      <c r="C26" s="109" t="s">
        <v>62</v>
      </c>
      <c r="D26" s="228">
        <v>3.6</v>
      </c>
      <c r="E26" s="61"/>
      <c r="F26" s="53"/>
      <c r="G26" s="113"/>
      <c r="H26" s="62"/>
      <c r="I26" s="63"/>
      <c r="J26" s="53"/>
      <c r="K26" s="113"/>
      <c r="L26" s="53"/>
      <c r="M26" s="113"/>
      <c r="N26" s="53"/>
      <c r="O26" s="53"/>
    </row>
    <row r="27" spans="1:15" s="107" customFormat="1" ht="25.5" x14ac:dyDescent="0.2">
      <c r="A27" s="109" t="s">
        <v>143</v>
      </c>
      <c r="B27" s="116" t="s">
        <v>63</v>
      </c>
      <c r="C27" s="109" t="s">
        <v>62</v>
      </c>
      <c r="D27" s="228">
        <f>D26</f>
        <v>3.6</v>
      </c>
      <c r="E27" s="61"/>
      <c r="F27" s="53"/>
      <c r="G27" s="113"/>
      <c r="H27" s="62"/>
      <c r="I27" s="63"/>
      <c r="J27" s="53"/>
      <c r="K27" s="113"/>
      <c r="L27" s="53"/>
      <c r="M27" s="113"/>
      <c r="N27" s="53"/>
      <c r="O27" s="53"/>
    </row>
    <row r="28" spans="1:15" s="107" customFormat="1" ht="25.5" x14ac:dyDescent="0.2">
      <c r="A28" s="109" t="s">
        <v>144</v>
      </c>
      <c r="B28" s="116" t="s">
        <v>66</v>
      </c>
      <c r="C28" s="109" t="s">
        <v>62</v>
      </c>
      <c r="D28" s="228">
        <v>6</v>
      </c>
      <c r="E28" s="111"/>
      <c r="F28" s="53"/>
      <c r="G28" s="113"/>
      <c r="H28" s="53"/>
      <c r="I28" s="113"/>
      <c r="J28" s="53"/>
      <c r="K28" s="113"/>
      <c r="L28" s="53"/>
      <c r="M28" s="113"/>
      <c r="N28" s="53"/>
      <c r="O28" s="53"/>
    </row>
    <row r="29" spans="1:15" s="107" customFormat="1" ht="51" x14ac:dyDescent="0.2">
      <c r="A29" s="109" t="s">
        <v>145</v>
      </c>
      <c r="B29" s="116" t="s">
        <v>67</v>
      </c>
      <c r="C29" s="109" t="s">
        <v>62</v>
      </c>
      <c r="D29" s="228">
        <f>D28</f>
        <v>6</v>
      </c>
      <c r="E29" s="61"/>
      <c r="F29" s="53"/>
      <c r="G29" s="113"/>
      <c r="H29" s="62"/>
      <c r="I29" s="63"/>
      <c r="J29" s="53"/>
      <c r="K29" s="113"/>
      <c r="L29" s="53"/>
      <c r="M29" s="113"/>
      <c r="N29" s="53"/>
      <c r="O29" s="53"/>
    </row>
    <row r="30" spans="1:15" s="107" customFormat="1" ht="25.5" x14ac:dyDescent="0.2">
      <c r="A30" s="109" t="s">
        <v>146</v>
      </c>
      <c r="B30" s="116" t="s">
        <v>68</v>
      </c>
      <c r="C30" s="109" t="s">
        <v>69</v>
      </c>
      <c r="D30" s="228">
        <v>0.99</v>
      </c>
      <c r="E30" s="187"/>
      <c r="F30" s="53"/>
      <c r="G30" s="113"/>
      <c r="H30" s="53"/>
      <c r="I30" s="113"/>
      <c r="J30" s="53"/>
      <c r="K30" s="113"/>
      <c r="L30" s="53"/>
      <c r="M30" s="113"/>
      <c r="N30" s="53"/>
      <c r="O30" s="53"/>
    </row>
    <row r="31" spans="1:15" s="107" customFormat="1" ht="14.25" x14ac:dyDescent="0.2">
      <c r="A31" s="109" t="s">
        <v>147</v>
      </c>
      <c r="B31" s="116" t="s">
        <v>76</v>
      </c>
      <c r="C31" s="109" t="s">
        <v>69</v>
      </c>
      <c r="D31" s="228">
        <v>1.92</v>
      </c>
      <c r="E31" s="187"/>
      <c r="F31" s="53"/>
      <c r="G31" s="113"/>
      <c r="H31" s="53"/>
      <c r="I31" s="113"/>
      <c r="J31" s="53"/>
      <c r="K31" s="113"/>
      <c r="L31" s="53"/>
      <c r="M31" s="113"/>
      <c r="N31" s="53"/>
      <c r="O31" s="53"/>
    </row>
    <row r="32" spans="1:15" s="107" customFormat="1" x14ac:dyDescent="0.2">
      <c r="A32" s="109" t="s">
        <v>148</v>
      </c>
      <c r="B32" s="116" t="s">
        <v>71</v>
      </c>
      <c r="C32" s="109" t="s">
        <v>50</v>
      </c>
      <c r="D32" s="228">
        <f>D25</f>
        <v>6.9</v>
      </c>
      <c r="E32" s="60"/>
      <c r="F32" s="53"/>
      <c r="G32" s="113"/>
      <c r="H32" s="62"/>
      <c r="I32" s="113"/>
      <c r="J32" s="53"/>
      <c r="K32" s="113"/>
      <c r="L32" s="53"/>
      <c r="M32" s="113"/>
      <c r="N32" s="53"/>
      <c r="O32" s="53"/>
    </row>
    <row r="33" spans="1:15" s="107" customFormat="1" x14ac:dyDescent="0.2">
      <c r="A33" s="100">
        <v>2</v>
      </c>
      <c r="B33" s="101" t="s">
        <v>77</v>
      </c>
      <c r="C33" s="102"/>
      <c r="D33" s="103"/>
      <c r="E33" s="104"/>
      <c r="F33" s="105"/>
      <c r="G33" s="106"/>
      <c r="H33" s="105"/>
      <c r="I33" s="106"/>
      <c r="J33" s="105"/>
      <c r="K33" s="106"/>
      <c r="L33" s="105"/>
      <c r="M33" s="106"/>
      <c r="N33" s="105"/>
      <c r="O33" s="105"/>
    </row>
    <row r="34" spans="1:15" s="107" customFormat="1" ht="51" x14ac:dyDescent="0.2">
      <c r="A34" s="109" t="s">
        <v>160</v>
      </c>
      <c r="B34" s="118" t="s">
        <v>78</v>
      </c>
      <c r="C34" s="194" t="s">
        <v>50</v>
      </c>
      <c r="D34" s="228">
        <v>109.4</v>
      </c>
      <c r="E34" s="185"/>
      <c r="F34" s="112"/>
      <c r="G34" s="113"/>
      <c r="H34" s="62"/>
      <c r="I34" s="113"/>
      <c r="J34" s="53"/>
      <c r="K34" s="113"/>
      <c r="L34" s="53"/>
      <c r="M34" s="113"/>
      <c r="N34" s="53"/>
      <c r="O34" s="53"/>
    </row>
    <row r="35" spans="1:15" s="107" customFormat="1" ht="51" x14ac:dyDescent="0.2">
      <c r="A35" s="109" t="s">
        <v>161</v>
      </c>
      <c r="B35" s="118" t="s">
        <v>79</v>
      </c>
      <c r="C35" s="194" t="s">
        <v>50</v>
      </c>
      <c r="D35" s="228">
        <v>6.9</v>
      </c>
      <c r="E35" s="185"/>
      <c r="F35" s="112"/>
      <c r="G35" s="113"/>
      <c r="H35" s="62"/>
      <c r="I35" s="113"/>
      <c r="J35" s="53"/>
      <c r="K35" s="113"/>
      <c r="L35" s="53"/>
      <c r="M35" s="113"/>
      <c r="N35" s="53"/>
      <c r="O35" s="53"/>
    </row>
    <row r="36" spans="1:15" s="107" customFormat="1" ht="102" x14ac:dyDescent="0.2">
      <c r="A36" s="109" t="s">
        <v>162</v>
      </c>
      <c r="B36" s="115" t="s">
        <v>354</v>
      </c>
      <c r="C36" s="114" t="s">
        <v>20</v>
      </c>
      <c r="D36" s="154">
        <v>1</v>
      </c>
      <c r="E36" s="111"/>
      <c r="F36" s="53"/>
      <c r="G36" s="113"/>
      <c r="H36" s="53"/>
      <c r="I36" s="113"/>
      <c r="J36" s="53"/>
      <c r="K36" s="113"/>
      <c r="L36" s="53"/>
      <c r="M36" s="113"/>
      <c r="N36" s="53"/>
      <c r="O36" s="53"/>
    </row>
    <row r="37" spans="1:15" s="107" customFormat="1" ht="51" x14ac:dyDescent="0.2">
      <c r="A37" s="109" t="s">
        <v>163</v>
      </c>
      <c r="B37" s="215" t="s">
        <v>83</v>
      </c>
      <c r="C37" s="114" t="s">
        <v>20</v>
      </c>
      <c r="D37" s="154">
        <v>2</v>
      </c>
      <c r="E37" s="111"/>
      <c r="F37" s="53"/>
      <c r="G37" s="113"/>
      <c r="H37" s="62"/>
      <c r="I37" s="113"/>
      <c r="J37" s="53"/>
      <c r="K37" s="113"/>
      <c r="L37" s="53"/>
      <c r="M37" s="113"/>
      <c r="N37" s="53"/>
      <c r="O37" s="53"/>
    </row>
    <row r="38" spans="1:15" s="107" customFormat="1" ht="51" x14ac:dyDescent="0.2">
      <c r="A38" s="109" t="s">
        <v>164</v>
      </c>
      <c r="B38" s="215" t="s">
        <v>84</v>
      </c>
      <c r="C38" s="114" t="s">
        <v>20</v>
      </c>
      <c r="D38" s="154">
        <v>1</v>
      </c>
      <c r="E38" s="111"/>
      <c r="F38" s="53"/>
      <c r="G38" s="113"/>
      <c r="H38" s="62"/>
      <c r="I38" s="113"/>
      <c r="J38" s="53"/>
      <c r="K38" s="113"/>
      <c r="L38" s="53"/>
      <c r="M38" s="113"/>
      <c r="N38" s="53"/>
      <c r="O38" s="53"/>
    </row>
    <row r="39" spans="1:15" s="107" customFormat="1" ht="25.5" x14ac:dyDescent="0.2">
      <c r="A39" s="109" t="s">
        <v>165</v>
      </c>
      <c r="B39" s="195" t="s">
        <v>365</v>
      </c>
      <c r="C39" s="114" t="s">
        <v>111</v>
      </c>
      <c r="D39" s="154">
        <v>3</v>
      </c>
      <c r="E39" s="111"/>
      <c r="F39" s="53"/>
      <c r="G39" s="113"/>
      <c r="H39" s="62"/>
      <c r="I39" s="113"/>
      <c r="J39" s="53"/>
      <c r="K39" s="113"/>
      <c r="L39" s="53"/>
      <c r="M39" s="113"/>
      <c r="N39" s="53"/>
      <c r="O39" s="53"/>
    </row>
    <row r="40" spans="1:15" s="107" customFormat="1" ht="25.5" x14ac:dyDescent="0.2">
      <c r="A40" s="109" t="s">
        <v>166</v>
      </c>
      <c r="B40" s="116" t="s">
        <v>86</v>
      </c>
      <c r="C40" s="114" t="s">
        <v>111</v>
      </c>
      <c r="D40" s="110">
        <v>1</v>
      </c>
      <c r="E40" s="111"/>
      <c r="F40" s="112"/>
      <c r="G40" s="113"/>
      <c r="H40" s="53"/>
      <c r="I40" s="113"/>
      <c r="J40" s="53"/>
      <c r="K40" s="113"/>
      <c r="L40" s="53"/>
      <c r="M40" s="113"/>
      <c r="N40" s="53"/>
      <c r="O40" s="53"/>
    </row>
    <row r="41" spans="1:15" s="107" customFormat="1" ht="24" x14ac:dyDescent="0.2">
      <c r="A41" s="109" t="s">
        <v>167</v>
      </c>
      <c r="B41" s="116" t="s">
        <v>88</v>
      </c>
      <c r="C41" s="196" t="s">
        <v>59</v>
      </c>
      <c r="D41" s="110">
        <v>1</v>
      </c>
      <c r="E41" s="185"/>
      <c r="F41" s="53"/>
      <c r="G41" s="113"/>
      <c r="H41" s="62"/>
      <c r="I41" s="113"/>
      <c r="J41" s="53"/>
      <c r="K41" s="113"/>
      <c r="L41" s="53"/>
      <c r="M41" s="113"/>
      <c r="N41" s="53"/>
      <c r="O41" s="53"/>
    </row>
    <row r="42" spans="1:15" s="107" customFormat="1" x14ac:dyDescent="0.2">
      <c r="A42" s="109" t="s">
        <v>168</v>
      </c>
      <c r="B42" s="116" t="s">
        <v>89</v>
      </c>
      <c r="C42" s="114" t="s">
        <v>111</v>
      </c>
      <c r="D42" s="154">
        <f>SUM(D36:D38)+D43</f>
        <v>5</v>
      </c>
      <c r="E42" s="111"/>
      <c r="F42" s="112"/>
      <c r="G42" s="113"/>
      <c r="H42" s="53"/>
      <c r="I42" s="113"/>
      <c r="J42" s="53"/>
      <c r="K42" s="113"/>
      <c r="L42" s="53"/>
      <c r="M42" s="113"/>
      <c r="N42" s="53"/>
      <c r="O42" s="53"/>
    </row>
    <row r="43" spans="1:15" s="107" customFormat="1" ht="25.5" x14ac:dyDescent="0.2">
      <c r="A43" s="109" t="s">
        <v>169</v>
      </c>
      <c r="B43" s="116" t="s">
        <v>516</v>
      </c>
      <c r="C43" s="114" t="s">
        <v>111</v>
      </c>
      <c r="D43" s="153">
        <v>1</v>
      </c>
      <c r="E43" s="185"/>
      <c r="F43" s="62"/>
      <c r="G43" s="63"/>
      <c r="H43" s="62"/>
      <c r="I43" s="63"/>
      <c r="J43" s="62"/>
      <c r="K43" s="63"/>
      <c r="L43" s="62"/>
      <c r="M43" s="63"/>
      <c r="N43" s="62"/>
      <c r="O43" s="62"/>
    </row>
    <row r="44" spans="1:15" s="107" customFormat="1" ht="25.5" x14ac:dyDescent="0.2">
      <c r="A44" s="109" t="s">
        <v>170</v>
      </c>
      <c r="B44" s="116" t="s">
        <v>528</v>
      </c>
      <c r="C44" s="114" t="s">
        <v>111</v>
      </c>
      <c r="D44" s="153">
        <v>1</v>
      </c>
      <c r="E44" s="185"/>
      <c r="F44" s="62"/>
      <c r="G44" s="63"/>
      <c r="H44" s="62"/>
      <c r="I44" s="63"/>
      <c r="J44" s="62"/>
      <c r="K44" s="63"/>
      <c r="L44" s="62"/>
      <c r="M44" s="63"/>
      <c r="N44" s="62"/>
      <c r="O44" s="62"/>
    </row>
    <row r="45" spans="1:15" s="107" customFormat="1" x14ac:dyDescent="0.2">
      <c r="A45" s="109" t="s">
        <v>171</v>
      </c>
      <c r="B45" s="116" t="s">
        <v>95</v>
      </c>
      <c r="C45" s="114" t="s">
        <v>50</v>
      </c>
      <c r="D45" s="230">
        <f>SUM(D34:D35)</f>
        <v>116.30000000000001</v>
      </c>
      <c r="E45" s="187"/>
      <c r="F45" s="112"/>
      <c r="G45" s="113"/>
      <c r="H45" s="62"/>
      <c r="I45" s="113"/>
      <c r="J45" s="53"/>
      <c r="K45" s="113"/>
      <c r="L45" s="53"/>
      <c r="M45" s="113"/>
      <c r="N45" s="53"/>
      <c r="O45" s="53"/>
    </row>
    <row r="46" spans="1:15" s="107" customFormat="1" x14ac:dyDescent="0.2">
      <c r="A46" s="109" t="s">
        <v>172</v>
      </c>
      <c r="B46" s="119" t="s">
        <v>96</v>
      </c>
      <c r="C46" s="114" t="s">
        <v>50</v>
      </c>
      <c r="D46" s="230">
        <f>D45</f>
        <v>116.30000000000001</v>
      </c>
      <c r="E46" s="111"/>
      <c r="F46" s="112"/>
      <c r="G46" s="113"/>
      <c r="H46" s="62"/>
      <c r="I46" s="113"/>
      <c r="J46" s="53"/>
      <c r="K46" s="113"/>
      <c r="L46" s="53"/>
      <c r="M46" s="113"/>
      <c r="N46" s="53"/>
      <c r="O46" s="53"/>
    </row>
    <row r="47" spans="1:15" s="107" customFormat="1" ht="51" x14ac:dyDescent="0.2">
      <c r="A47" s="109" t="s">
        <v>173</v>
      </c>
      <c r="B47" s="116" t="s">
        <v>97</v>
      </c>
      <c r="C47" s="114" t="s">
        <v>59</v>
      </c>
      <c r="D47" s="110">
        <v>16</v>
      </c>
      <c r="E47" s="111"/>
      <c r="F47" s="112"/>
      <c r="G47" s="113"/>
      <c r="H47" s="53"/>
      <c r="I47" s="113"/>
      <c r="J47" s="53"/>
      <c r="K47" s="113"/>
      <c r="L47" s="53"/>
      <c r="M47" s="113"/>
      <c r="N47" s="53"/>
      <c r="O47" s="53"/>
    </row>
    <row r="48" spans="1:15" s="107" customFormat="1" ht="63.75" x14ac:dyDescent="0.2">
      <c r="A48" s="109" t="s">
        <v>174</v>
      </c>
      <c r="B48" s="116" t="s">
        <v>98</v>
      </c>
      <c r="C48" s="114" t="s">
        <v>59</v>
      </c>
      <c r="D48" s="110">
        <v>9</v>
      </c>
      <c r="E48" s="111"/>
      <c r="F48" s="112"/>
      <c r="G48" s="113"/>
      <c r="H48" s="53"/>
      <c r="I48" s="113"/>
      <c r="J48" s="53"/>
      <c r="K48" s="113"/>
      <c r="L48" s="53"/>
      <c r="M48" s="113"/>
      <c r="N48" s="53"/>
      <c r="O48" s="53"/>
    </row>
    <row r="49" spans="1:15" s="52" customFormat="1" x14ac:dyDescent="0.2">
      <c r="A49" s="256"/>
      <c r="B49" s="257"/>
      <c r="C49" s="258"/>
      <c r="D49" s="259"/>
      <c r="E49" s="260"/>
      <c r="F49" s="261"/>
      <c r="G49" s="262"/>
      <c r="H49" s="261"/>
      <c r="I49" s="262"/>
      <c r="J49" s="261"/>
      <c r="K49" s="51"/>
      <c r="L49" s="50"/>
      <c r="M49" s="51"/>
      <c r="N49" s="50"/>
      <c r="O49" s="50"/>
    </row>
    <row r="50" spans="1:15" x14ac:dyDescent="0.2">
      <c r="J50" s="14" t="s">
        <v>550</v>
      </c>
      <c r="K50" s="34"/>
      <c r="L50" s="34"/>
      <c r="M50" s="34"/>
      <c r="N50" s="34"/>
      <c r="O50" s="35"/>
    </row>
    <row r="51" spans="1:15" x14ac:dyDescent="0.2">
      <c r="A51" s="253" t="s">
        <v>551</v>
      </c>
      <c r="G51" s="6"/>
      <c r="H51" s="6"/>
      <c r="I51" s="6"/>
      <c r="J51" s="6"/>
      <c r="K51" s="6"/>
      <c r="L51" s="6"/>
      <c r="M51" s="6"/>
      <c r="N51" s="6"/>
    </row>
    <row r="52" spans="1:15" x14ac:dyDescent="0.2">
      <c r="A52" s="253" t="s">
        <v>552</v>
      </c>
      <c r="G52" s="6"/>
      <c r="H52" s="6"/>
      <c r="I52" s="6"/>
      <c r="J52" s="6"/>
      <c r="K52" s="6"/>
      <c r="L52" s="6"/>
      <c r="M52" s="6"/>
      <c r="N52" s="6"/>
    </row>
    <row r="53" spans="1:15" x14ac:dyDescent="0.2">
      <c r="A53" s="253" t="s">
        <v>553</v>
      </c>
      <c r="G53" s="6"/>
      <c r="H53" s="6"/>
      <c r="I53" s="6"/>
      <c r="J53" s="6"/>
      <c r="K53" s="6"/>
      <c r="L53" s="6"/>
      <c r="M53" s="6"/>
      <c r="N53" s="6"/>
    </row>
    <row r="54" spans="1:15" x14ac:dyDescent="0.2">
      <c r="A54" s="254" t="s">
        <v>554</v>
      </c>
      <c r="E54" s="37"/>
      <c r="G54" s="6"/>
      <c r="H54" s="6"/>
      <c r="I54" s="6"/>
      <c r="J54" s="6"/>
      <c r="K54" s="6"/>
      <c r="L54" s="6"/>
      <c r="M54" s="6"/>
      <c r="N54" s="6"/>
    </row>
    <row r="55" spans="1:15" x14ac:dyDescent="0.2">
      <c r="A55" s="255" t="s">
        <v>555</v>
      </c>
      <c r="G55" s="6"/>
      <c r="H55" s="6"/>
      <c r="I55" s="6"/>
      <c r="J55" s="6"/>
      <c r="K55" s="6"/>
      <c r="L55" s="6"/>
      <c r="M55" s="6"/>
      <c r="N55" s="6"/>
    </row>
    <row r="56" spans="1:15" x14ac:dyDescent="0.2">
      <c r="A56" s="255" t="s">
        <v>556</v>
      </c>
      <c r="G56" s="6"/>
      <c r="H56" s="6"/>
      <c r="I56" s="6"/>
      <c r="J56" s="6"/>
      <c r="K56" s="6"/>
      <c r="L56" s="6"/>
      <c r="M56" s="6"/>
      <c r="N56" s="6"/>
    </row>
    <row r="57" spans="1:15" x14ac:dyDescent="0.2">
      <c r="A57" s="37" t="s">
        <v>557</v>
      </c>
    </row>
  </sheetData>
  <mergeCells count="6">
    <mergeCell ref="K8:O8"/>
    <mergeCell ref="A8:A9"/>
    <mergeCell ref="B8:B9"/>
    <mergeCell ref="C8:C9"/>
    <mergeCell ref="D8:D9"/>
    <mergeCell ref="E8:J8"/>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2-2
&amp;UPAŠTECES KANALIZĀCIJA PRIEŽU IELAS RAJONĀ, SALACGRĪVĀ.</oddHeader>
    <oddFooter>&amp;C&amp;8&amp;P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P72"/>
  <sheetViews>
    <sheetView view="pageBreakPreview" zoomScaleNormal="100" zoomScaleSheetLayoutView="100" workbookViewId="0">
      <selection activeCell="R75" sqref="R75"/>
    </sheetView>
  </sheetViews>
  <sheetFormatPr defaultRowHeight="12.75" x14ac:dyDescent="0.2"/>
  <cols>
    <col min="1" max="1" width="7.7109375" style="3" customWidth="1"/>
    <col min="2" max="2" width="36.28515625" style="1" customWidth="1"/>
    <col min="3" max="3" width="5.42578125" style="2" customWidth="1"/>
    <col min="4" max="4" width="7.7109375" style="3" customWidth="1"/>
    <col min="5" max="5" width="6.28515625" style="3" customWidth="1"/>
    <col min="6" max="6" width="5.140625" style="4" customWidth="1"/>
    <col min="7" max="7" width="6.42578125" style="5" customWidth="1"/>
    <col min="8" max="8" width="7.85546875" style="5" customWidth="1"/>
    <col min="9" max="9" width="6.28515625" style="5" customWidth="1"/>
    <col min="10" max="10" width="7.85546875" style="5" customWidth="1"/>
    <col min="11" max="13" width="8.42578125" style="5" customWidth="1"/>
    <col min="14" max="14" width="9.42578125" style="5" customWidth="1"/>
    <col min="15" max="15" width="9.42578125" style="6" customWidth="1"/>
    <col min="16" max="16384" width="9.140625" style="6"/>
  </cols>
  <sheetData>
    <row r="1" spans="1:16" ht="14.25" x14ac:dyDescent="0.2">
      <c r="A1" s="39" t="s">
        <v>1</v>
      </c>
      <c r="B1" s="40"/>
      <c r="C1" s="64" t="s">
        <v>255</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514</v>
      </c>
      <c r="D3" s="41"/>
      <c r="E3" s="41"/>
      <c r="F3" s="42"/>
      <c r="G3" s="43"/>
      <c r="H3" s="43"/>
      <c r="I3" s="43"/>
      <c r="J3" s="43"/>
      <c r="K3" s="43"/>
      <c r="L3" s="43"/>
      <c r="M3" s="43"/>
      <c r="N3" s="43"/>
      <c r="O3" s="44"/>
    </row>
    <row r="4" spans="1:16" ht="15" x14ac:dyDescent="0.2">
      <c r="A4" s="39" t="s">
        <v>3</v>
      </c>
      <c r="B4" s="40"/>
      <c r="C4" s="56" t="s">
        <v>515</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548</v>
      </c>
      <c r="B6" s="40"/>
      <c r="C6" s="46"/>
      <c r="D6" s="41"/>
      <c r="E6" s="41"/>
      <c r="F6" s="42"/>
      <c r="G6" s="43"/>
      <c r="H6" s="43"/>
      <c r="I6" s="43"/>
      <c r="J6" s="43"/>
      <c r="K6" s="43"/>
      <c r="L6" s="43"/>
      <c r="M6" s="43"/>
      <c r="N6" s="47" t="s">
        <v>28</v>
      </c>
      <c r="O6" s="48"/>
    </row>
    <row r="7" spans="1:16" ht="14.25" x14ac:dyDescent="0.2">
      <c r="A7" s="10" t="s">
        <v>542</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
      <c r="B10" s="29"/>
      <c r="C10" s="30"/>
      <c r="D10" s="22"/>
      <c r="E10" s="31"/>
      <c r="F10" s="26"/>
      <c r="G10" s="32"/>
      <c r="H10" s="28"/>
      <c r="I10" s="32"/>
      <c r="J10" s="28"/>
      <c r="K10" s="32"/>
      <c r="L10" s="28"/>
      <c r="M10" s="32"/>
      <c r="N10" s="28"/>
      <c r="O10" s="33"/>
    </row>
    <row r="11" spans="1:16" s="107" customFormat="1" ht="25.5" x14ac:dyDescent="0.2">
      <c r="A11" s="100">
        <v>1</v>
      </c>
      <c r="B11" s="101" t="s">
        <v>48</v>
      </c>
      <c r="C11" s="102"/>
      <c r="D11" s="134"/>
      <c r="E11" s="104"/>
      <c r="F11" s="105"/>
      <c r="G11" s="106"/>
      <c r="H11" s="105"/>
      <c r="I11" s="106"/>
      <c r="J11" s="105"/>
      <c r="K11" s="106"/>
      <c r="L11" s="105"/>
      <c r="M11" s="106"/>
      <c r="N11" s="105"/>
      <c r="O11" s="105"/>
    </row>
    <row r="12" spans="1:16" s="107" customFormat="1" ht="63.75" x14ac:dyDescent="0.2">
      <c r="A12" s="109" t="s">
        <v>129</v>
      </c>
      <c r="B12" s="116" t="s">
        <v>367</v>
      </c>
      <c r="C12" s="109" t="s">
        <v>50</v>
      </c>
      <c r="D12" s="228">
        <v>26</v>
      </c>
      <c r="E12" s="185"/>
      <c r="F12" s="112"/>
      <c r="G12" s="113"/>
      <c r="H12" s="62"/>
      <c r="I12" s="113"/>
      <c r="J12" s="53"/>
      <c r="K12" s="113"/>
      <c r="L12" s="53"/>
      <c r="M12" s="113"/>
      <c r="N12" s="53"/>
      <c r="O12" s="53"/>
    </row>
    <row r="13" spans="1:16" s="107" customFormat="1" ht="25.5" x14ac:dyDescent="0.2">
      <c r="A13" s="109" t="s">
        <v>130</v>
      </c>
      <c r="B13" s="116" t="s">
        <v>57</v>
      </c>
      <c r="C13" s="109" t="s">
        <v>50</v>
      </c>
      <c r="D13" s="228">
        <v>174.2</v>
      </c>
      <c r="E13" s="185"/>
      <c r="F13" s="112"/>
      <c r="G13" s="113"/>
      <c r="H13" s="62"/>
      <c r="I13" s="113"/>
      <c r="J13" s="53"/>
      <c r="K13" s="113"/>
      <c r="L13" s="53"/>
      <c r="M13" s="113"/>
      <c r="N13" s="53"/>
      <c r="O13" s="53"/>
    </row>
    <row r="14" spans="1:16" s="107" customFormat="1" ht="51" x14ac:dyDescent="0.2">
      <c r="A14" s="109" t="s">
        <v>131</v>
      </c>
      <c r="B14" s="116" t="s">
        <v>368</v>
      </c>
      <c r="C14" s="109" t="s">
        <v>50</v>
      </c>
      <c r="D14" s="228">
        <v>1.3</v>
      </c>
      <c r="E14" s="185"/>
      <c r="F14" s="112"/>
      <c r="G14" s="113"/>
      <c r="H14" s="62"/>
      <c r="I14" s="113"/>
      <c r="J14" s="53"/>
      <c r="K14" s="113"/>
      <c r="L14" s="53"/>
      <c r="M14" s="113"/>
      <c r="N14" s="53"/>
      <c r="O14" s="53"/>
    </row>
    <row r="15" spans="1:16" s="107" customFormat="1" x14ac:dyDescent="0.2">
      <c r="A15" s="109" t="s">
        <v>132</v>
      </c>
      <c r="B15" s="116" t="s">
        <v>58</v>
      </c>
      <c r="C15" s="109" t="s">
        <v>59</v>
      </c>
      <c r="D15" s="153">
        <v>2</v>
      </c>
      <c r="E15" s="111"/>
      <c r="F15" s="53"/>
      <c r="G15" s="113"/>
      <c r="H15" s="62"/>
      <c r="I15" s="113"/>
      <c r="J15" s="53"/>
      <c r="K15" s="113"/>
      <c r="L15" s="53"/>
      <c r="M15" s="113"/>
      <c r="N15" s="53"/>
      <c r="O15" s="53"/>
    </row>
    <row r="16" spans="1:16" s="107" customFormat="1" ht="25.5" x14ac:dyDescent="0.2">
      <c r="A16" s="109" t="s">
        <v>133</v>
      </c>
      <c r="B16" s="116" t="s">
        <v>74</v>
      </c>
      <c r="C16" s="109" t="s">
        <v>62</v>
      </c>
      <c r="D16" s="228">
        <v>3.8</v>
      </c>
      <c r="E16" s="185"/>
      <c r="F16" s="112"/>
      <c r="G16" s="113"/>
      <c r="H16" s="62"/>
      <c r="I16" s="113"/>
      <c r="J16" s="53"/>
      <c r="K16" s="113"/>
      <c r="L16" s="53"/>
      <c r="M16" s="113"/>
      <c r="N16" s="53"/>
      <c r="O16" s="53"/>
    </row>
    <row r="17" spans="1:15" s="107" customFormat="1" ht="25.5" x14ac:dyDescent="0.2">
      <c r="A17" s="109" t="s">
        <v>134</v>
      </c>
      <c r="B17" s="116" t="s">
        <v>75</v>
      </c>
      <c r="C17" s="109" t="s">
        <v>62</v>
      </c>
      <c r="D17" s="228">
        <f>D16</f>
        <v>3.8</v>
      </c>
      <c r="E17" s="185"/>
      <c r="F17" s="112"/>
      <c r="G17" s="113"/>
      <c r="H17" s="62"/>
      <c r="I17" s="113"/>
      <c r="J17" s="53"/>
      <c r="K17" s="113"/>
      <c r="L17" s="53"/>
      <c r="M17" s="113"/>
      <c r="N17" s="53"/>
      <c r="O17" s="53"/>
    </row>
    <row r="18" spans="1:15" s="107" customFormat="1" ht="25.5" x14ac:dyDescent="0.2">
      <c r="A18" s="109" t="s">
        <v>135</v>
      </c>
      <c r="B18" s="116" t="s">
        <v>66</v>
      </c>
      <c r="C18" s="109" t="s">
        <v>62</v>
      </c>
      <c r="D18" s="228">
        <v>56</v>
      </c>
      <c r="E18" s="111"/>
      <c r="F18" s="53"/>
      <c r="G18" s="113"/>
      <c r="H18" s="53"/>
      <c r="I18" s="113"/>
      <c r="J18" s="53"/>
      <c r="K18" s="113"/>
      <c r="L18" s="53"/>
      <c r="M18" s="113"/>
      <c r="N18" s="53"/>
      <c r="O18" s="53"/>
    </row>
    <row r="19" spans="1:15" s="107" customFormat="1" ht="51" x14ac:dyDescent="0.2">
      <c r="A19" s="109" t="s">
        <v>136</v>
      </c>
      <c r="B19" s="116" t="s">
        <v>369</v>
      </c>
      <c r="C19" s="109" t="s">
        <v>62</v>
      </c>
      <c r="D19" s="228">
        <f>D18</f>
        <v>56</v>
      </c>
      <c r="E19" s="61"/>
      <c r="F19" s="53"/>
      <c r="G19" s="113"/>
      <c r="H19" s="62"/>
      <c r="I19" s="63"/>
      <c r="J19" s="53"/>
      <c r="K19" s="113"/>
      <c r="L19" s="53"/>
      <c r="M19" s="113"/>
      <c r="N19" s="53"/>
      <c r="O19" s="53"/>
    </row>
    <row r="20" spans="1:15" s="107" customFormat="1" ht="25.5" x14ac:dyDescent="0.2">
      <c r="A20" s="109" t="s">
        <v>137</v>
      </c>
      <c r="B20" s="116" t="s">
        <v>68</v>
      </c>
      <c r="C20" s="109" t="s">
        <v>69</v>
      </c>
      <c r="D20" s="228">
        <v>3.38</v>
      </c>
      <c r="E20" s="187"/>
      <c r="F20" s="53"/>
      <c r="G20" s="113"/>
      <c r="H20" s="53"/>
      <c r="I20" s="113"/>
      <c r="J20" s="53"/>
      <c r="K20" s="113"/>
      <c r="L20" s="53"/>
      <c r="M20" s="113"/>
      <c r="N20" s="53"/>
      <c r="O20" s="53"/>
    </row>
    <row r="21" spans="1:15" s="107" customFormat="1" ht="14.25" x14ac:dyDescent="0.2">
      <c r="A21" s="109" t="s">
        <v>138</v>
      </c>
      <c r="B21" s="116" t="s">
        <v>70</v>
      </c>
      <c r="C21" s="109" t="s">
        <v>69</v>
      </c>
      <c r="D21" s="228">
        <v>4.9400000000000004</v>
      </c>
      <c r="E21" s="187"/>
      <c r="F21" s="53"/>
      <c r="G21" s="113"/>
      <c r="H21" s="53"/>
      <c r="I21" s="113"/>
      <c r="J21" s="53"/>
      <c r="K21" s="113"/>
      <c r="L21" s="53"/>
      <c r="M21" s="113"/>
      <c r="N21" s="53"/>
      <c r="O21" s="53"/>
    </row>
    <row r="22" spans="1:15" s="107" customFormat="1" x14ac:dyDescent="0.2">
      <c r="A22" s="109" t="s">
        <v>139</v>
      </c>
      <c r="B22" s="116" t="s">
        <v>71</v>
      </c>
      <c r="C22" s="109" t="s">
        <v>50</v>
      </c>
      <c r="D22" s="228">
        <f>SUM(D12:D14)</f>
        <v>201.5</v>
      </c>
      <c r="E22" s="60"/>
      <c r="F22" s="53"/>
      <c r="G22" s="113"/>
      <c r="H22" s="62"/>
      <c r="I22" s="113"/>
      <c r="J22" s="53"/>
      <c r="K22" s="113"/>
      <c r="L22" s="53"/>
      <c r="M22" s="113"/>
      <c r="N22" s="53"/>
      <c r="O22" s="53"/>
    </row>
    <row r="23" spans="1:15" s="107" customFormat="1" ht="25.5" x14ac:dyDescent="0.2">
      <c r="A23" s="100">
        <v>2</v>
      </c>
      <c r="B23" s="101" t="s">
        <v>77</v>
      </c>
      <c r="C23" s="102"/>
      <c r="D23" s="103"/>
      <c r="E23" s="104"/>
      <c r="F23" s="105"/>
      <c r="G23" s="106"/>
      <c r="H23" s="105"/>
      <c r="I23" s="106"/>
      <c r="J23" s="105"/>
      <c r="K23" s="106"/>
      <c r="L23" s="105"/>
      <c r="M23" s="106"/>
      <c r="N23" s="105"/>
      <c r="O23" s="105"/>
    </row>
    <row r="24" spans="1:15" s="107" customFormat="1" ht="51" x14ac:dyDescent="0.2">
      <c r="A24" s="109" t="s">
        <v>160</v>
      </c>
      <c r="B24" s="118" t="s">
        <v>78</v>
      </c>
      <c r="C24" s="194" t="s">
        <v>50</v>
      </c>
      <c r="D24" s="228">
        <v>1.3</v>
      </c>
      <c r="E24" s="185"/>
      <c r="F24" s="112"/>
      <c r="G24" s="113"/>
      <c r="H24" s="62"/>
      <c r="I24" s="113"/>
      <c r="J24" s="53"/>
      <c r="K24" s="113"/>
      <c r="L24" s="53"/>
      <c r="M24" s="113"/>
      <c r="N24" s="53"/>
      <c r="O24" s="53"/>
    </row>
    <row r="25" spans="1:15" s="107" customFormat="1" ht="140.25" x14ac:dyDescent="0.2">
      <c r="A25" s="109" t="s">
        <v>161</v>
      </c>
      <c r="B25" s="115" t="s">
        <v>459</v>
      </c>
      <c r="C25" s="114" t="s">
        <v>20</v>
      </c>
      <c r="D25" s="154">
        <v>1</v>
      </c>
      <c r="E25" s="111"/>
      <c r="F25" s="112"/>
      <c r="G25" s="113"/>
      <c r="H25" s="62"/>
      <c r="I25" s="113"/>
      <c r="J25" s="53"/>
      <c r="K25" s="113"/>
      <c r="L25" s="53"/>
      <c r="M25" s="113"/>
      <c r="N25" s="53"/>
      <c r="O25" s="53"/>
    </row>
    <row r="26" spans="1:15" s="107" customFormat="1" ht="25.5" x14ac:dyDescent="0.2">
      <c r="A26" s="109" t="s">
        <v>162</v>
      </c>
      <c r="B26" s="116" t="s">
        <v>90</v>
      </c>
      <c r="C26" s="114" t="s">
        <v>111</v>
      </c>
      <c r="D26" s="154">
        <v>2</v>
      </c>
      <c r="E26" s="111"/>
      <c r="F26" s="53"/>
      <c r="G26" s="113"/>
      <c r="H26" s="62"/>
      <c r="I26" s="113"/>
      <c r="J26" s="53"/>
      <c r="K26" s="113"/>
      <c r="L26" s="53"/>
      <c r="M26" s="113"/>
      <c r="N26" s="53"/>
      <c r="O26" s="53"/>
    </row>
    <row r="27" spans="1:15" s="107" customFormat="1" x14ac:dyDescent="0.2">
      <c r="A27" s="109" t="s">
        <v>163</v>
      </c>
      <c r="B27" s="116" t="s">
        <v>95</v>
      </c>
      <c r="C27" s="114" t="s">
        <v>50</v>
      </c>
      <c r="D27" s="230">
        <v>1.3</v>
      </c>
      <c r="E27" s="187"/>
      <c r="F27" s="112"/>
      <c r="G27" s="113"/>
      <c r="H27" s="62"/>
      <c r="I27" s="113"/>
      <c r="J27" s="53"/>
      <c r="K27" s="113"/>
      <c r="L27" s="53"/>
      <c r="M27" s="113"/>
      <c r="N27" s="53"/>
      <c r="O27" s="53"/>
    </row>
    <row r="28" spans="1:15" s="107" customFormat="1" ht="25.5" x14ac:dyDescent="0.2">
      <c r="A28" s="109" t="s">
        <v>164</v>
      </c>
      <c r="B28" s="119" t="s">
        <v>96</v>
      </c>
      <c r="C28" s="114" t="s">
        <v>50</v>
      </c>
      <c r="D28" s="230">
        <f>D27</f>
        <v>1.3</v>
      </c>
      <c r="E28" s="111"/>
      <c r="F28" s="112"/>
      <c r="G28" s="113"/>
      <c r="H28" s="62"/>
      <c r="I28" s="113"/>
      <c r="J28" s="53"/>
      <c r="K28" s="113"/>
      <c r="L28" s="53"/>
      <c r="M28" s="113"/>
      <c r="N28" s="53"/>
      <c r="O28" s="53"/>
    </row>
    <row r="29" spans="1:15" s="205" customFormat="1" ht="25.5" x14ac:dyDescent="0.2">
      <c r="A29" s="142">
        <v>3</v>
      </c>
      <c r="B29" s="206" t="s">
        <v>370</v>
      </c>
      <c r="C29" s="207"/>
      <c r="D29" s="208"/>
      <c r="E29" s="202"/>
      <c r="F29" s="203"/>
      <c r="G29" s="204"/>
      <c r="H29" s="203"/>
      <c r="I29" s="204"/>
      <c r="J29" s="203"/>
      <c r="K29" s="204"/>
      <c r="L29" s="203"/>
      <c r="M29" s="204"/>
      <c r="N29" s="203"/>
      <c r="O29" s="203"/>
    </row>
    <row r="30" spans="1:15" s="107" customFormat="1" ht="25.5" x14ac:dyDescent="0.2">
      <c r="A30" s="109" t="s">
        <v>191</v>
      </c>
      <c r="B30" s="115" t="s">
        <v>371</v>
      </c>
      <c r="C30" s="194" t="s">
        <v>50</v>
      </c>
      <c r="D30" s="228">
        <v>174.2</v>
      </c>
      <c r="E30" s="185"/>
      <c r="F30" s="112"/>
      <c r="G30" s="113"/>
      <c r="H30" s="62"/>
      <c r="I30" s="113"/>
      <c r="J30" s="53"/>
      <c r="K30" s="113"/>
      <c r="L30" s="53"/>
      <c r="M30" s="113"/>
      <c r="N30" s="53"/>
      <c r="O30" s="53"/>
    </row>
    <row r="31" spans="1:15" s="107" customFormat="1" ht="25.5" x14ac:dyDescent="0.2">
      <c r="A31" s="109" t="s">
        <v>192</v>
      </c>
      <c r="B31" s="115" t="s">
        <v>103</v>
      </c>
      <c r="C31" s="194" t="s">
        <v>50</v>
      </c>
      <c r="D31" s="228">
        <v>26</v>
      </c>
      <c r="E31" s="185"/>
      <c r="F31" s="112"/>
      <c r="G31" s="113"/>
      <c r="H31" s="62"/>
      <c r="I31" s="113"/>
      <c r="J31" s="53"/>
      <c r="K31" s="113"/>
      <c r="L31" s="53"/>
      <c r="M31" s="113"/>
      <c r="N31" s="53"/>
      <c r="O31" s="53"/>
    </row>
    <row r="32" spans="1:15" s="107" customFormat="1" ht="63.75" x14ac:dyDescent="0.2">
      <c r="A32" s="109" t="s">
        <v>193</v>
      </c>
      <c r="B32" s="116" t="s">
        <v>461</v>
      </c>
      <c r="C32" s="109" t="s">
        <v>20</v>
      </c>
      <c r="D32" s="153">
        <v>1</v>
      </c>
      <c r="E32" s="185"/>
      <c r="F32" s="112"/>
      <c r="G32" s="113"/>
      <c r="H32" s="62"/>
      <c r="I32" s="113"/>
      <c r="J32" s="53"/>
      <c r="K32" s="113"/>
      <c r="L32" s="53"/>
      <c r="M32" s="113"/>
      <c r="N32" s="53"/>
      <c r="O32" s="53"/>
    </row>
    <row r="33" spans="1:15" s="107" customFormat="1" ht="25.5" x14ac:dyDescent="0.2">
      <c r="A33" s="109" t="s">
        <v>436</v>
      </c>
      <c r="B33" s="120" t="s">
        <v>457</v>
      </c>
      <c r="C33" s="121" t="s">
        <v>20</v>
      </c>
      <c r="D33" s="137">
        <v>1</v>
      </c>
      <c r="E33" s="185"/>
      <c r="F33" s="188"/>
      <c r="G33" s="63"/>
      <c r="H33" s="62"/>
      <c r="I33" s="63"/>
      <c r="J33" s="62"/>
      <c r="K33" s="63"/>
      <c r="L33" s="62"/>
      <c r="M33" s="63"/>
      <c r="N33" s="62"/>
      <c r="O33" s="62"/>
    </row>
    <row r="34" spans="1:15" s="107" customFormat="1" ht="38.25" x14ac:dyDescent="0.2">
      <c r="A34" s="109" t="s">
        <v>437</v>
      </c>
      <c r="B34" s="120" t="s">
        <v>458</v>
      </c>
      <c r="C34" s="121" t="s">
        <v>20</v>
      </c>
      <c r="D34" s="137">
        <v>1</v>
      </c>
      <c r="E34" s="185"/>
      <c r="F34" s="188"/>
      <c r="G34" s="63"/>
      <c r="H34" s="62"/>
      <c r="I34" s="63"/>
      <c r="J34" s="62"/>
      <c r="K34" s="63"/>
      <c r="L34" s="62"/>
      <c r="M34" s="63"/>
      <c r="N34" s="62"/>
      <c r="O34" s="62"/>
    </row>
    <row r="35" spans="1:15" s="107" customFormat="1" x14ac:dyDescent="0.2">
      <c r="A35" s="109" t="s">
        <v>438</v>
      </c>
      <c r="B35" s="120" t="s">
        <v>266</v>
      </c>
      <c r="C35" s="121" t="s">
        <v>111</v>
      </c>
      <c r="D35" s="137">
        <v>2</v>
      </c>
      <c r="E35" s="185"/>
      <c r="F35" s="188"/>
      <c r="G35" s="63"/>
      <c r="H35" s="62"/>
      <c r="I35" s="63"/>
      <c r="J35" s="62"/>
      <c r="K35" s="63"/>
      <c r="L35" s="62"/>
      <c r="M35" s="63"/>
      <c r="N35" s="62"/>
      <c r="O35" s="62"/>
    </row>
    <row r="36" spans="1:15" s="107" customFormat="1" x14ac:dyDescent="0.2">
      <c r="A36" s="109" t="s">
        <v>439</v>
      </c>
      <c r="B36" s="120" t="s">
        <v>267</v>
      </c>
      <c r="C36" s="121" t="s">
        <v>111</v>
      </c>
      <c r="D36" s="137">
        <v>2</v>
      </c>
      <c r="E36" s="185"/>
      <c r="F36" s="188"/>
      <c r="G36" s="63"/>
      <c r="H36" s="62"/>
      <c r="I36" s="63"/>
      <c r="J36" s="62"/>
      <c r="K36" s="63"/>
      <c r="L36" s="62"/>
      <c r="M36" s="63"/>
      <c r="N36" s="62"/>
      <c r="O36" s="62"/>
    </row>
    <row r="37" spans="1:15" s="107" customFormat="1" ht="25.5" x14ac:dyDescent="0.2">
      <c r="A37" s="109" t="s">
        <v>441</v>
      </c>
      <c r="B37" s="120" t="s">
        <v>268</v>
      </c>
      <c r="C37" s="121" t="s">
        <v>111</v>
      </c>
      <c r="D37" s="137">
        <v>1</v>
      </c>
      <c r="E37" s="185"/>
      <c r="F37" s="188"/>
      <c r="G37" s="63"/>
      <c r="H37" s="62"/>
      <c r="I37" s="63"/>
      <c r="J37" s="62"/>
      <c r="K37" s="63"/>
      <c r="L37" s="62"/>
      <c r="M37" s="63"/>
      <c r="N37" s="62"/>
      <c r="O37" s="62"/>
    </row>
    <row r="38" spans="1:15" s="107" customFormat="1" ht="25.5" x14ac:dyDescent="0.2">
      <c r="A38" s="109" t="s">
        <v>442</v>
      </c>
      <c r="B38" s="120" t="s">
        <v>269</v>
      </c>
      <c r="C38" s="121" t="s">
        <v>111</v>
      </c>
      <c r="D38" s="137">
        <v>1</v>
      </c>
      <c r="E38" s="185"/>
      <c r="F38" s="188"/>
      <c r="G38" s="63"/>
      <c r="H38" s="62"/>
      <c r="I38" s="63"/>
      <c r="J38" s="62"/>
      <c r="K38" s="63"/>
      <c r="L38" s="62"/>
      <c r="M38" s="63"/>
      <c r="N38" s="62"/>
      <c r="O38" s="62"/>
    </row>
    <row r="39" spans="1:15" s="107" customFormat="1" x14ac:dyDescent="0.2">
      <c r="A39" s="109" t="s">
        <v>443</v>
      </c>
      <c r="B39" s="120" t="s">
        <v>270</v>
      </c>
      <c r="C39" s="121" t="s">
        <v>111</v>
      </c>
      <c r="D39" s="137">
        <v>2</v>
      </c>
      <c r="E39" s="185"/>
      <c r="F39" s="188"/>
      <c r="G39" s="63"/>
      <c r="H39" s="62"/>
      <c r="I39" s="63"/>
      <c r="J39" s="62"/>
      <c r="K39" s="63"/>
      <c r="L39" s="62"/>
      <c r="M39" s="63"/>
      <c r="N39" s="62"/>
      <c r="O39" s="62"/>
    </row>
    <row r="40" spans="1:15" s="107" customFormat="1" x14ac:dyDescent="0.2">
      <c r="A40" s="109" t="s">
        <v>444</v>
      </c>
      <c r="B40" s="120" t="s">
        <v>271</v>
      </c>
      <c r="C40" s="121" t="s">
        <v>20</v>
      </c>
      <c r="D40" s="137">
        <v>1</v>
      </c>
      <c r="E40" s="185"/>
      <c r="F40" s="188"/>
      <c r="G40" s="63"/>
      <c r="H40" s="62"/>
      <c r="I40" s="63"/>
      <c r="J40" s="62"/>
      <c r="K40" s="63"/>
      <c r="L40" s="62"/>
      <c r="M40" s="63"/>
      <c r="N40" s="62"/>
      <c r="O40" s="62"/>
    </row>
    <row r="41" spans="1:15" s="107" customFormat="1" x14ac:dyDescent="0.2">
      <c r="A41" s="109" t="s">
        <v>445</v>
      </c>
      <c r="B41" s="120" t="s">
        <v>272</v>
      </c>
      <c r="C41" s="121" t="s">
        <v>111</v>
      </c>
      <c r="D41" s="137">
        <v>1</v>
      </c>
      <c r="E41" s="185"/>
      <c r="F41" s="188"/>
      <c r="G41" s="63"/>
      <c r="H41" s="62"/>
      <c r="I41" s="63"/>
      <c r="J41" s="62"/>
      <c r="K41" s="63"/>
      <c r="L41" s="62"/>
      <c r="M41" s="63"/>
      <c r="N41" s="62"/>
      <c r="O41" s="62"/>
    </row>
    <row r="42" spans="1:15" s="107" customFormat="1" ht="25.5" x14ac:dyDescent="0.2">
      <c r="A42" s="109" t="s">
        <v>446</v>
      </c>
      <c r="B42" s="120" t="s">
        <v>273</v>
      </c>
      <c r="C42" s="121" t="s">
        <v>20</v>
      </c>
      <c r="D42" s="137">
        <v>1</v>
      </c>
      <c r="E42" s="185"/>
      <c r="F42" s="188"/>
      <c r="G42" s="63"/>
      <c r="H42" s="62"/>
      <c r="I42" s="63"/>
      <c r="J42" s="62"/>
      <c r="K42" s="63"/>
      <c r="L42" s="62"/>
      <c r="M42" s="63"/>
      <c r="N42" s="62"/>
      <c r="O42" s="62"/>
    </row>
    <row r="43" spans="1:15" s="107" customFormat="1" ht="25.5" x14ac:dyDescent="0.2">
      <c r="A43" s="109" t="s">
        <v>447</v>
      </c>
      <c r="B43" s="120" t="s">
        <v>274</v>
      </c>
      <c r="C43" s="121" t="s">
        <v>20</v>
      </c>
      <c r="D43" s="137">
        <v>2</v>
      </c>
      <c r="E43" s="185"/>
      <c r="F43" s="188"/>
      <c r="G43" s="63"/>
      <c r="H43" s="62"/>
      <c r="I43" s="63"/>
      <c r="J43" s="62"/>
      <c r="K43" s="63"/>
      <c r="L43" s="62"/>
      <c r="M43" s="63"/>
      <c r="N43" s="62"/>
      <c r="O43" s="62"/>
    </row>
    <row r="44" spans="1:15" s="107" customFormat="1" x14ac:dyDescent="0.2">
      <c r="A44" s="109" t="s">
        <v>448</v>
      </c>
      <c r="B44" s="120" t="s">
        <v>275</v>
      </c>
      <c r="C44" s="121" t="s">
        <v>111</v>
      </c>
      <c r="D44" s="137">
        <v>2</v>
      </c>
      <c r="E44" s="185"/>
      <c r="F44" s="188"/>
      <c r="G44" s="63"/>
      <c r="H44" s="62"/>
      <c r="I44" s="63"/>
      <c r="J44" s="62"/>
      <c r="K44" s="63"/>
      <c r="L44" s="62"/>
      <c r="M44" s="63"/>
      <c r="N44" s="62"/>
      <c r="O44" s="62"/>
    </row>
    <row r="45" spans="1:15" s="107" customFormat="1" x14ac:dyDescent="0.2">
      <c r="A45" s="109" t="s">
        <v>449</v>
      </c>
      <c r="B45" s="120" t="s">
        <v>276</v>
      </c>
      <c r="C45" s="121" t="s">
        <v>111</v>
      </c>
      <c r="D45" s="137">
        <v>2</v>
      </c>
      <c r="E45" s="185"/>
      <c r="F45" s="188"/>
      <c r="G45" s="63"/>
      <c r="H45" s="62"/>
      <c r="I45" s="63"/>
      <c r="J45" s="62"/>
      <c r="K45" s="63"/>
      <c r="L45" s="62"/>
      <c r="M45" s="63"/>
      <c r="N45" s="62"/>
      <c r="O45" s="62"/>
    </row>
    <row r="46" spans="1:15" s="107" customFormat="1" x14ac:dyDescent="0.2">
      <c r="A46" s="109" t="s">
        <v>450</v>
      </c>
      <c r="B46" s="120" t="s">
        <v>277</v>
      </c>
      <c r="C46" s="121" t="s">
        <v>111</v>
      </c>
      <c r="D46" s="137">
        <v>1</v>
      </c>
      <c r="E46" s="185"/>
      <c r="F46" s="188"/>
      <c r="G46" s="63"/>
      <c r="H46" s="62"/>
      <c r="I46" s="63"/>
      <c r="J46" s="62"/>
      <c r="K46" s="63"/>
      <c r="L46" s="62"/>
      <c r="M46" s="63"/>
      <c r="N46" s="62"/>
      <c r="O46" s="62"/>
    </row>
    <row r="47" spans="1:15" s="107" customFormat="1" x14ac:dyDescent="0.2">
      <c r="A47" s="109" t="s">
        <v>451</v>
      </c>
      <c r="B47" s="120" t="s">
        <v>278</v>
      </c>
      <c r="C47" s="121" t="s">
        <v>20</v>
      </c>
      <c r="D47" s="137">
        <v>2</v>
      </c>
      <c r="E47" s="185"/>
      <c r="F47" s="188"/>
      <c r="G47" s="63"/>
      <c r="H47" s="62"/>
      <c r="I47" s="63"/>
      <c r="J47" s="62"/>
      <c r="K47" s="63"/>
      <c r="L47" s="62"/>
      <c r="M47" s="63"/>
      <c r="N47" s="62"/>
      <c r="O47" s="62"/>
    </row>
    <row r="48" spans="1:15" s="107" customFormat="1" x14ac:dyDescent="0.2">
      <c r="A48" s="109" t="s">
        <v>452</v>
      </c>
      <c r="B48" s="120" t="s">
        <v>279</v>
      </c>
      <c r="C48" s="121" t="s">
        <v>20</v>
      </c>
      <c r="D48" s="137">
        <v>1</v>
      </c>
      <c r="E48" s="185"/>
      <c r="F48" s="188"/>
      <c r="G48" s="63"/>
      <c r="H48" s="62"/>
      <c r="I48" s="63"/>
      <c r="J48" s="62"/>
      <c r="K48" s="63"/>
      <c r="L48" s="62"/>
      <c r="M48" s="63"/>
      <c r="N48" s="62"/>
      <c r="O48" s="62"/>
    </row>
    <row r="49" spans="1:15" s="107" customFormat="1" x14ac:dyDescent="0.2">
      <c r="A49" s="109" t="s">
        <v>453</v>
      </c>
      <c r="B49" s="120" t="s">
        <v>280</v>
      </c>
      <c r="C49" s="121" t="s">
        <v>111</v>
      </c>
      <c r="D49" s="137">
        <v>2</v>
      </c>
      <c r="E49" s="185"/>
      <c r="F49" s="188"/>
      <c r="G49" s="63"/>
      <c r="H49" s="62"/>
      <c r="I49" s="63"/>
      <c r="J49" s="62"/>
      <c r="K49" s="63"/>
      <c r="L49" s="62"/>
      <c r="M49" s="63"/>
      <c r="N49" s="62"/>
      <c r="O49" s="62"/>
    </row>
    <row r="50" spans="1:15" s="107" customFormat="1" x14ac:dyDescent="0.2">
      <c r="A50" s="109" t="s">
        <v>454</v>
      </c>
      <c r="B50" s="120" t="s">
        <v>281</v>
      </c>
      <c r="C50" s="121" t="s">
        <v>20</v>
      </c>
      <c r="D50" s="137">
        <v>1</v>
      </c>
      <c r="E50" s="185"/>
      <c r="F50" s="188"/>
      <c r="G50" s="63"/>
      <c r="H50" s="62"/>
      <c r="I50" s="63"/>
      <c r="J50" s="62"/>
      <c r="K50" s="63"/>
      <c r="L50" s="62"/>
      <c r="M50" s="63"/>
      <c r="N50" s="62"/>
      <c r="O50" s="62"/>
    </row>
    <row r="51" spans="1:15" s="107" customFormat="1" x14ac:dyDescent="0.2">
      <c r="A51" s="109" t="s">
        <v>455</v>
      </c>
      <c r="B51" s="120" t="s">
        <v>282</v>
      </c>
      <c r="C51" s="121" t="s">
        <v>20</v>
      </c>
      <c r="D51" s="137">
        <v>1</v>
      </c>
      <c r="E51" s="185"/>
      <c r="F51" s="188"/>
      <c r="G51" s="63"/>
      <c r="H51" s="62"/>
      <c r="I51" s="63"/>
      <c r="J51" s="62"/>
      <c r="K51" s="63"/>
      <c r="L51" s="62"/>
      <c r="M51" s="63"/>
      <c r="N51" s="62"/>
      <c r="O51" s="62"/>
    </row>
    <row r="52" spans="1:15" s="107" customFormat="1" x14ac:dyDescent="0.2">
      <c r="A52" s="109" t="s">
        <v>456</v>
      </c>
      <c r="B52" s="120" t="s">
        <v>283</v>
      </c>
      <c r="C52" s="121" t="s">
        <v>20</v>
      </c>
      <c r="D52" s="137">
        <v>1</v>
      </c>
      <c r="E52" s="185"/>
      <c r="F52" s="188"/>
      <c r="G52" s="63"/>
      <c r="H52" s="62"/>
      <c r="I52" s="63"/>
      <c r="J52" s="62"/>
      <c r="K52" s="63"/>
      <c r="L52" s="62"/>
      <c r="M52" s="63"/>
      <c r="N52" s="62"/>
      <c r="O52" s="62"/>
    </row>
    <row r="53" spans="1:15" s="107" customFormat="1" ht="25.5" x14ac:dyDescent="0.2">
      <c r="A53" s="109" t="s">
        <v>194</v>
      </c>
      <c r="B53" s="120" t="s">
        <v>431</v>
      </c>
      <c r="C53" s="109" t="s">
        <v>20</v>
      </c>
      <c r="D53" s="153">
        <v>1</v>
      </c>
      <c r="E53" s="104"/>
      <c r="F53" s="105"/>
      <c r="G53" s="106"/>
      <c r="H53" s="105"/>
      <c r="I53" s="106"/>
      <c r="J53" s="105"/>
      <c r="K53" s="106"/>
      <c r="L53" s="105"/>
      <c r="M53" s="106"/>
      <c r="N53" s="105"/>
      <c r="O53" s="105"/>
    </row>
    <row r="54" spans="1:15" s="107" customFormat="1" ht="25.5" x14ac:dyDescent="0.2">
      <c r="A54" s="132" t="s">
        <v>432</v>
      </c>
      <c r="B54" s="125" t="s">
        <v>120</v>
      </c>
      <c r="C54" s="121" t="s">
        <v>124</v>
      </c>
      <c r="D54" s="120">
        <v>0.23</v>
      </c>
      <c r="E54" s="111"/>
      <c r="F54" s="112"/>
      <c r="G54" s="113"/>
      <c r="H54" s="53"/>
      <c r="I54" s="113"/>
      <c r="J54" s="53"/>
      <c r="K54" s="113"/>
      <c r="L54" s="53"/>
      <c r="M54" s="113"/>
      <c r="N54" s="53"/>
      <c r="O54" s="53"/>
    </row>
    <row r="55" spans="1:15" s="107" customFormat="1" ht="25.5" x14ac:dyDescent="0.2">
      <c r="A55" s="132" t="s">
        <v>433</v>
      </c>
      <c r="B55" s="125" t="s">
        <v>119</v>
      </c>
      <c r="C55" s="121" t="s">
        <v>124</v>
      </c>
      <c r="D55" s="120">
        <v>0.53</v>
      </c>
      <c r="E55" s="111"/>
      <c r="F55" s="112"/>
      <c r="G55" s="113"/>
      <c r="H55" s="53"/>
      <c r="I55" s="113"/>
      <c r="J55" s="53"/>
      <c r="K55" s="113"/>
      <c r="L55" s="53"/>
      <c r="M55" s="113"/>
      <c r="N55" s="53"/>
      <c r="O55" s="53"/>
    </row>
    <row r="56" spans="1:15" s="107" customFormat="1" x14ac:dyDescent="0.2">
      <c r="A56" s="132" t="s">
        <v>434</v>
      </c>
      <c r="B56" s="125" t="s">
        <v>117</v>
      </c>
      <c r="C56" s="122" t="s">
        <v>118</v>
      </c>
      <c r="D56" s="120">
        <v>79</v>
      </c>
      <c r="E56" s="111"/>
      <c r="F56" s="112"/>
      <c r="G56" s="113"/>
      <c r="H56" s="53"/>
      <c r="I56" s="113"/>
      <c r="J56" s="53"/>
      <c r="K56" s="113"/>
      <c r="L56" s="53"/>
      <c r="M56" s="113"/>
      <c r="N56" s="53"/>
      <c r="O56" s="53"/>
    </row>
    <row r="57" spans="1:15" s="107" customFormat="1" ht="25.5" x14ac:dyDescent="0.2">
      <c r="A57" s="132" t="s">
        <v>435</v>
      </c>
      <c r="B57" s="125" t="s">
        <v>121</v>
      </c>
      <c r="C57" s="122" t="s">
        <v>111</v>
      </c>
      <c r="D57" s="120">
        <v>6</v>
      </c>
      <c r="E57" s="111"/>
      <c r="F57" s="112"/>
      <c r="G57" s="113"/>
      <c r="H57" s="53"/>
      <c r="I57" s="113"/>
      <c r="J57" s="53"/>
      <c r="K57" s="113"/>
      <c r="L57" s="53"/>
      <c r="M57" s="113"/>
      <c r="N57" s="53"/>
      <c r="O57" s="53"/>
    </row>
    <row r="58" spans="1:15" s="107" customFormat="1" ht="14.25" x14ac:dyDescent="0.2">
      <c r="A58" s="109" t="s">
        <v>195</v>
      </c>
      <c r="B58" s="116" t="s">
        <v>460</v>
      </c>
      <c r="C58" s="109" t="s">
        <v>111</v>
      </c>
      <c r="D58" s="153">
        <v>2</v>
      </c>
      <c r="E58" s="184"/>
      <c r="F58" s="112"/>
      <c r="G58" s="112"/>
      <c r="H58" s="188"/>
      <c r="I58" s="113"/>
      <c r="J58" s="53"/>
      <c r="K58" s="113"/>
      <c r="L58" s="53"/>
      <c r="M58" s="113"/>
      <c r="N58" s="53"/>
      <c r="O58" s="53"/>
    </row>
    <row r="59" spans="1:15" s="107" customFormat="1" x14ac:dyDescent="0.2">
      <c r="A59" s="109" t="s">
        <v>196</v>
      </c>
      <c r="B59" s="116" t="s">
        <v>106</v>
      </c>
      <c r="C59" s="114" t="s">
        <v>50</v>
      </c>
      <c r="D59" s="228">
        <f>SUM(D30:D31)</f>
        <v>200.2</v>
      </c>
      <c r="E59" s="187"/>
      <c r="F59" s="112"/>
      <c r="G59" s="113"/>
      <c r="H59" s="62"/>
      <c r="I59" s="113"/>
      <c r="J59" s="53"/>
      <c r="K59" s="113"/>
      <c r="L59" s="53"/>
      <c r="M59" s="113"/>
      <c r="N59" s="53"/>
      <c r="O59" s="53"/>
    </row>
    <row r="60" spans="1:15" s="107" customFormat="1" ht="25.5" x14ac:dyDescent="0.2">
      <c r="A60" s="109" t="s">
        <v>197</v>
      </c>
      <c r="B60" s="116" t="s">
        <v>107</v>
      </c>
      <c r="C60" s="114" t="s">
        <v>50</v>
      </c>
      <c r="D60" s="228">
        <f>D59</f>
        <v>200.2</v>
      </c>
      <c r="E60" s="111"/>
      <c r="F60" s="112"/>
      <c r="G60" s="113"/>
      <c r="H60" s="62"/>
      <c r="I60" s="113"/>
      <c r="J60" s="53"/>
      <c r="K60" s="113"/>
      <c r="L60" s="53"/>
      <c r="M60" s="113"/>
      <c r="N60" s="53"/>
      <c r="O60" s="53"/>
    </row>
    <row r="61" spans="1:15" s="107" customFormat="1" ht="25.5" x14ac:dyDescent="0.2">
      <c r="A61" s="109" t="s">
        <v>198</v>
      </c>
      <c r="B61" s="116" t="s">
        <v>88</v>
      </c>
      <c r="C61" s="196" t="s">
        <v>59</v>
      </c>
      <c r="D61" s="110">
        <v>1</v>
      </c>
      <c r="E61" s="185"/>
      <c r="F61" s="53"/>
      <c r="G61" s="113"/>
      <c r="H61" s="62"/>
      <c r="I61" s="113"/>
      <c r="J61" s="53"/>
      <c r="K61" s="113"/>
      <c r="L61" s="53"/>
      <c r="M61" s="113"/>
      <c r="N61" s="53"/>
      <c r="O61" s="53"/>
    </row>
    <row r="62" spans="1:15" s="107" customFormat="1" ht="25.5" x14ac:dyDescent="0.2">
      <c r="A62" s="109" t="s">
        <v>199</v>
      </c>
      <c r="B62" s="116" t="s">
        <v>108</v>
      </c>
      <c r="C62" s="114" t="s">
        <v>111</v>
      </c>
      <c r="D62" s="108">
        <v>2</v>
      </c>
      <c r="E62" s="111"/>
      <c r="F62" s="112"/>
      <c r="G62" s="113"/>
      <c r="H62" s="62"/>
      <c r="I62" s="113"/>
      <c r="J62" s="53"/>
      <c r="K62" s="113"/>
      <c r="L62" s="53"/>
      <c r="M62" s="113"/>
      <c r="N62" s="53"/>
      <c r="O62" s="53"/>
    </row>
    <row r="63" spans="1:15" s="107" customFormat="1" ht="51" x14ac:dyDescent="0.2">
      <c r="A63" s="109" t="s">
        <v>200</v>
      </c>
      <c r="B63" s="116" t="s">
        <v>97</v>
      </c>
      <c r="C63" s="114" t="s">
        <v>59</v>
      </c>
      <c r="D63" s="110">
        <v>6</v>
      </c>
      <c r="E63" s="111"/>
      <c r="F63" s="112"/>
      <c r="G63" s="113"/>
      <c r="H63" s="53"/>
      <c r="I63" s="113"/>
      <c r="J63" s="53"/>
      <c r="K63" s="113"/>
      <c r="L63" s="53"/>
      <c r="M63" s="113"/>
      <c r="N63" s="53"/>
      <c r="O63" s="53"/>
    </row>
    <row r="64" spans="1:15" s="52" customFormat="1" x14ac:dyDescent="0.2">
      <c r="A64" s="256"/>
      <c r="B64" s="257"/>
      <c r="C64" s="258"/>
      <c r="D64" s="259"/>
      <c r="E64" s="260"/>
      <c r="F64" s="261"/>
      <c r="G64" s="262"/>
      <c r="H64" s="261"/>
      <c r="I64" s="262"/>
      <c r="J64" s="261"/>
      <c r="K64" s="51"/>
      <c r="L64" s="50"/>
      <c r="M64" s="51"/>
      <c r="N64" s="50"/>
      <c r="O64" s="50"/>
    </row>
    <row r="65" spans="1:15" x14ac:dyDescent="0.2">
      <c r="J65" s="14" t="s">
        <v>550</v>
      </c>
      <c r="K65" s="34"/>
      <c r="L65" s="34"/>
      <c r="M65" s="34"/>
      <c r="N65" s="34"/>
      <c r="O65" s="35"/>
    </row>
    <row r="66" spans="1:15" x14ac:dyDescent="0.2">
      <c r="A66" s="253" t="s">
        <v>551</v>
      </c>
      <c r="G66" s="6"/>
      <c r="H66" s="6"/>
      <c r="I66" s="6"/>
      <c r="J66" s="6"/>
      <c r="K66" s="6"/>
      <c r="L66" s="6"/>
      <c r="M66" s="6"/>
      <c r="N66" s="6"/>
    </row>
    <row r="67" spans="1:15" x14ac:dyDescent="0.2">
      <c r="A67" s="253" t="s">
        <v>552</v>
      </c>
      <c r="G67" s="6"/>
      <c r="H67" s="6"/>
      <c r="I67" s="6"/>
      <c r="J67" s="6"/>
      <c r="K67" s="6"/>
      <c r="L67" s="6"/>
      <c r="M67" s="6"/>
      <c r="N67" s="6"/>
    </row>
    <row r="68" spans="1:15" x14ac:dyDescent="0.2">
      <c r="A68" s="253" t="s">
        <v>553</v>
      </c>
      <c r="G68" s="6"/>
      <c r="H68" s="6"/>
      <c r="I68" s="6"/>
      <c r="J68" s="6"/>
      <c r="K68" s="6"/>
      <c r="L68" s="6"/>
      <c r="M68" s="6"/>
      <c r="N68" s="6"/>
    </row>
    <row r="69" spans="1:15" x14ac:dyDescent="0.2">
      <c r="A69" s="254" t="s">
        <v>554</v>
      </c>
      <c r="E69" s="37"/>
      <c r="G69" s="6"/>
      <c r="H69" s="6"/>
      <c r="I69" s="6"/>
      <c r="J69" s="6"/>
      <c r="K69" s="6"/>
      <c r="L69" s="6"/>
      <c r="M69" s="6"/>
      <c r="N69" s="6"/>
    </row>
    <row r="70" spans="1:15" x14ac:dyDescent="0.2">
      <c r="A70" s="255" t="s">
        <v>555</v>
      </c>
      <c r="G70" s="6"/>
      <c r="H70" s="6"/>
      <c r="I70" s="6"/>
      <c r="J70" s="6"/>
      <c r="K70" s="6"/>
      <c r="L70" s="6"/>
      <c r="M70" s="6"/>
      <c r="N70" s="6"/>
    </row>
    <row r="71" spans="1:15" x14ac:dyDescent="0.2">
      <c r="A71" s="255" t="s">
        <v>556</v>
      </c>
      <c r="G71" s="6"/>
      <c r="H71" s="6"/>
      <c r="I71" s="6"/>
      <c r="J71" s="6"/>
      <c r="K71" s="6"/>
      <c r="L71" s="6"/>
      <c r="M71" s="6"/>
      <c r="N71" s="6"/>
    </row>
    <row r="72" spans="1:15" x14ac:dyDescent="0.2">
      <c r="A72" s="37" t="s">
        <v>557</v>
      </c>
    </row>
  </sheetData>
  <mergeCells count="6">
    <mergeCell ref="K8:O8"/>
    <mergeCell ref="A8:A9"/>
    <mergeCell ref="B8:B9"/>
    <mergeCell ref="C8:C9"/>
    <mergeCell ref="D8:D9"/>
    <mergeCell ref="E8:J8"/>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2-3
&amp;UPAŠTECES KANALIZĀCIJA UN SPIEDIENA KANALIZĀCIJA VALMIERAS IELĀ, SALACGRĪVĀ.</oddHeader>
    <oddFooter>&amp;C&amp;8&amp;P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P91"/>
  <sheetViews>
    <sheetView view="pageBreakPreview" zoomScaleNormal="100" zoomScaleSheetLayoutView="100" workbookViewId="0">
      <selection activeCell="P95" sqref="P95"/>
    </sheetView>
  </sheetViews>
  <sheetFormatPr defaultRowHeight="12.75" x14ac:dyDescent="0.2"/>
  <cols>
    <col min="1" max="1" width="7.7109375" style="3" customWidth="1"/>
    <col min="2" max="2" width="36.7109375" style="1" customWidth="1"/>
    <col min="3" max="3" width="5.42578125" style="2" customWidth="1"/>
    <col min="4" max="4" width="7.7109375" style="3" customWidth="1"/>
    <col min="5" max="5" width="6.28515625" style="3" customWidth="1"/>
    <col min="6" max="6" width="5.140625" style="4" customWidth="1"/>
    <col min="7" max="7" width="6.42578125" style="5" customWidth="1"/>
    <col min="8" max="8" width="7.5703125" style="5" customWidth="1"/>
    <col min="9" max="9" width="6.28515625" style="5" customWidth="1"/>
    <col min="10" max="10" width="7.85546875" style="5" customWidth="1"/>
    <col min="11" max="13" width="8.42578125" style="5" customWidth="1"/>
    <col min="14" max="14" width="9.42578125" style="5" customWidth="1"/>
    <col min="15" max="15" width="9.42578125" style="6" customWidth="1"/>
    <col min="16" max="16384" width="9.140625" style="6"/>
  </cols>
  <sheetData>
    <row r="1" spans="1:16" ht="14.25" x14ac:dyDescent="0.2">
      <c r="A1" s="39" t="s">
        <v>1</v>
      </c>
      <c r="B1" s="40"/>
      <c r="C1" s="64" t="s">
        <v>255</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514</v>
      </c>
      <c r="D3" s="41"/>
      <c r="E3" s="41"/>
      <c r="F3" s="42"/>
      <c r="G3" s="43"/>
      <c r="H3" s="43"/>
      <c r="I3" s="43"/>
      <c r="J3" s="43"/>
      <c r="K3" s="43"/>
      <c r="L3" s="43"/>
      <c r="M3" s="43"/>
      <c r="N3" s="43"/>
      <c r="O3" s="44"/>
    </row>
    <row r="4" spans="1:16" ht="15" x14ac:dyDescent="0.2">
      <c r="A4" s="39" t="s">
        <v>3</v>
      </c>
      <c r="B4" s="40"/>
      <c r="C4" s="56" t="s">
        <v>515</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548</v>
      </c>
      <c r="B6" s="40"/>
      <c r="C6" s="46"/>
      <c r="D6" s="41"/>
      <c r="E6" s="41"/>
      <c r="F6" s="42"/>
      <c r="G6" s="43"/>
      <c r="H6" s="43"/>
      <c r="I6" s="43"/>
      <c r="J6" s="43"/>
      <c r="K6" s="43"/>
      <c r="L6" s="43"/>
      <c r="M6" s="43"/>
      <c r="N6" s="47" t="s">
        <v>28</v>
      </c>
      <c r="O6" s="48"/>
    </row>
    <row r="7" spans="1:16" ht="14.25" x14ac:dyDescent="0.2">
      <c r="A7" s="10" t="s">
        <v>542</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
      <c r="B10" s="29"/>
      <c r="C10" s="30"/>
      <c r="D10" s="22"/>
      <c r="E10" s="31"/>
      <c r="F10" s="26"/>
      <c r="G10" s="32"/>
      <c r="H10" s="28"/>
      <c r="I10" s="32"/>
      <c r="J10" s="28"/>
      <c r="K10" s="32"/>
      <c r="L10" s="28"/>
      <c r="M10" s="32"/>
      <c r="N10" s="28"/>
      <c r="O10" s="33"/>
    </row>
    <row r="11" spans="1:16" s="107" customFormat="1" ht="25.5" x14ac:dyDescent="0.2">
      <c r="A11" s="100">
        <v>1</v>
      </c>
      <c r="B11" s="101" t="s">
        <v>48</v>
      </c>
      <c r="C11" s="102"/>
      <c r="D11" s="134"/>
      <c r="E11" s="104"/>
      <c r="F11" s="105"/>
      <c r="G11" s="106"/>
      <c r="H11" s="105"/>
      <c r="I11" s="106"/>
      <c r="J11" s="105"/>
      <c r="K11" s="106"/>
      <c r="L11" s="105"/>
      <c r="M11" s="106"/>
      <c r="N11" s="105"/>
      <c r="O11" s="105"/>
    </row>
    <row r="12" spans="1:16" s="107" customFormat="1" ht="25.5" x14ac:dyDescent="0.2">
      <c r="A12" s="109" t="s">
        <v>129</v>
      </c>
      <c r="B12" s="116" t="s">
        <v>57</v>
      </c>
      <c r="C12" s="109" t="s">
        <v>50</v>
      </c>
      <c r="D12" s="228">
        <v>244.8</v>
      </c>
      <c r="E12" s="185"/>
      <c r="F12" s="112"/>
      <c r="G12" s="113"/>
      <c r="H12" s="62"/>
      <c r="I12" s="113"/>
      <c r="J12" s="53"/>
      <c r="K12" s="113"/>
      <c r="L12" s="53"/>
      <c r="M12" s="113"/>
      <c r="N12" s="53"/>
      <c r="O12" s="53"/>
    </row>
    <row r="13" spans="1:16" s="107" customFormat="1" x14ac:dyDescent="0.2">
      <c r="A13" s="109" t="s">
        <v>130</v>
      </c>
      <c r="B13" s="116" t="s">
        <v>58</v>
      </c>
      <c r="C13" s="109" t="s">
        <v>59</v>
      </c>
      <c r="D13" s="153">
        <v>3</v>
      </c>
      <c r="E13" s="111"/>
      <c r="F13" s="53"/>
      <c r="G13" s="113"/>
      <c r="H13" s="62"/>
      <c r="I13" s="113"/>
      <c r="J13" s="53"/>
      <c r="K13" s="113"/>
      <c r="L13" s="53"/>
      <c r="M13" s="113"/>
      <c r="N13" s="53"/>
      <c r="O13" s="53"/>
    </row>
    <row r="14" spans="1:16" s="107" customFormat="1" ht="63.75" x14ac:dyDescent="0.2">
      <c r="A14" s="109" t="s">
        <v>131</v>
      </c>
      <c r="B14" s="116" t="s">
        <v>373</v>
      </c>
      <c r="C14" s="109" t="s">
        <v>50</v>
      </c>
      <c r="D14" s="108">
        <v>5.2</v>
      </c>
      <c r="E14" s="185"/>
      <c r="F14" s="112"/>
      <c r="G14" s="113"/>
      <c r="H14" s="62"/>
      <c r="I14" s="113"/>
      <c r="J14" s="53"/>
      <c r="K14" s="113"/>
      <c r="L14" s="53"/>
      <c r="M14" s="113"/>
      <c r="N14" s="53"/>
      <c r="O14" s="53"/>
    </row>
    <row r="15" spans="1:16" s="107" customFormat="1" ht="51" x14ac:dyDescent="0.2">
      <c r="A15" s="109" t="s">
        <v>132</v>
      </c>
      <c r="B15" s="116" t="s">
        <v>374</v>
      </c>
      <c r="C15" s="109" t="s">
        <v>50</v>
      </c>
      <c r="D15" s="108">
        <v>3.5</v>
      </c>
      <c r="E15" s="185"/>
      <c r="F15" s="112"/>
      <c r="G15" s="113"/>
      <c r="H15" s="62"/>
      <c r="I15" s="113"/>
      <c r="J15" s="53"/>
      <c r="K15" s="113"/>
      <c r="L15" s="53"/>
      <c r="M15" s="113"/>
      <c r="N15" s="53"/>
      <c r="O15" s="53"/>
    </row>
    <row r="16" spans="1:16" s="107" customFormat="1" ht="51" x14ac:dyDescent="0.2">
      <c r="A16" s="109" t="s">
        <v>133</v>
      </c>
      <c r="B16" s="116" t="s">
        <v>49</v>
      </c>
      <c r="C16" s="109" t="s">
        <v>50</v>
      </c>
      <c r="D16" s="108">
        <v>69.5</v>
      </c>
      <c r="E16" s="185"/>
      <c r="F16" s="112"/>
      <c r="G16" s="113"/>
      <c r="H16" s="62"/>
      <c r="I16" s="113"/>
      <c r="J16" s="53"/>
      <c r="K16" s="113"/>
      <c r="L16" s="53"/>
      <c r="M16" s="113"/>
      <c r="N16" s="53"/>
      <c r="O16" s="53"/>
    </row>
    <row r="17" spans="1:15" s="107" customFormat="1" ht="51" x14ac:dyDescent="0.2">
      <c r="A17" s="109" t="s">
        <v>134</v>
      </c>
      <c r="B17" s="116" t="s">
        <v>51</v>
      </c>
      <c r="C17" s="109" t="s">
        <v>50</v>
      </c>
      <c r="D17" s="108">
        <v>47.7</v>
      </c>
      <c r="E17" s="185"/>
      <c r="F17" s="112"/>
      <c r="G17" s="113"/>
      <c r="H17" s="62"/>
      <c r="I17" s="113"/>
      <c r="J17" s="53"/>
      <c r="K17" s="113"/>
      <c r="L17" s="53"/>
      <c r="M17" s="113"/>
      <c r="N17" s="53"/>
      <c r="O17" s="53"/>
    </row>
    <row r="18" spans="1:15" s="107" customFormat="1" ht="63.75" x14ac:dyDescent="0.2">
      <c r="A18" s="109" t="s">
        <v>135</v>
      </c>
      <c r="B18" s="116" t="s">
        <v>60</v>
      </c>
      <c r="C18" s="109" t="s">
        <v>50</v>
      </c>
      <c r="D18" s="228">
        <f>D17</f>
        <v>47.7</v>
      </c>
      <c r="E18" s="111"/>
      <c r="F18" s="53"/>
      <c r="G18" s="113"/>
      <c r="H18" s="53"/>
      <c r="I18" s="113"/>
      <c r="J18" s="53"/>
      <c r="K18" s="113"/>
      <c r="L18" s="53"/>
      <c r="M18" s="113"/>
      <c r="N18" s="53"/>
      <c r="O18" s="53"/>
    </row>
    <row r="19" spans="1:15" s="107" customFormat="1" ht="25.5" x14ac:dyDescent="0.2">
      <c r="A19" s="109" t="s">
        <v>136</v>
      </c>
      <c r="B19" s="116" t="s">
        <v>64</v>
      </c>
      <c r="C19" s="109" t="s">
        <v>62</v>
      </c>
      <c r="D19" s="228">
        <f>160+10+10</f>
        <v>180</v>
      </c>
      <c r="E19" s="61"/>
      <c r="F19" s="53"/>
      <c r="G19" s="113"/>
      <c r="H19" s="62"/>
      <c r="I19" s="63"/>
      <c r="J19" s="53"/>
      <c r="K19" s="113"/>
      <c r="L19" s="53"/>
      <c r="M19" s="113"/>
      <c r="N19" s="53"/>
      <c r="O19" s="53"/>
    </row>
    <row r="20" spans="1:15" s="107" customFormat="1" ht="25.5" x14ac:dyDescent="0.2">
      <c r="A20" s="109" t="s">
        <v>137</v>
      </c>
      <c r="B20" s="116" t="s">
        <v>65</v>
      </c>
      <c r="C20" s="109" t="s">
        <v>62</v>
      </c>
      <c r="D20" s="228">
        <f>D19</f>
        <v>180</v>
      </c>
      <c r="E20" s="111"/>
      <c r="F20" s="53"/>
      <c r="G20" s="113"/>
      <c r="H20" s="62"/>
      <c r="I20" s="113"/>
      <c r="J20" s="53"/>
      <c r="K20" s="113"/>
      <c r="L20" s="53"/>
      <c r="M20" s="113"/>
      <c r="N20" s="53"/>
      <c r="O20" s="53"/>
    </row>
    <row r="21" spans="1:15" s="107" customFormat="1" ht="25.5" x14ac:dyDescent="0.2">
      <c r="A21" s="109" t="s">
        <v>138</v>
      </c>
      <c r="B21" s="116" t="s">
        <v>66</v>
      </c>
      <c r="C21" s="109" t="s">
        <v>62</v>
      </c>
      <c r="D21" s="228">
        <f>22+15</f>
        <v>37</v>
      </c>
      <c r="E21" s="111"/>
      <c r="F21" s="53"/>
      <c r="G21" s="113"/>
      <c r="H21" s="53"/>
      <c r="I21" s="113"/>
      <c r="J21" s="53"/>
      <c r="K21" s="113"/>
      <c r="L21" s="53"/>
      <c r="M21" s="113"/>
      <c r="N21" s="53"/>
      <c r="O21" s="53"/>
    </row>
    <row r="22" spans="1:15" s="107" customFormat="1" ht="51" x14ac:dyDescent="0.2">
      <c r="A22" s="109" t="s">
        <v>139</v>
      </c>
      <c r="B22" s="116" t="s">
        <v>67</v>
      </c>
      <c r="C22" s="109" t="s">
        <v>62</v>
      </c>
      <c r="D22" s="228">
        <f>D21</f>
        <v>37</v>
      </c>
      <c r="E22" s="61"/>
      <c r="F22" s="53"/>
      <c r="G22" s="113"/>
      <c r="H22" s="62"/>
      <c r="I22" s="63"/>
      <c r="J22" s="53"/>
      <c r="K22" s="113"/>
      <c r="L22" s="53"/>
      <c r="M22" s="113"/>
      <c r="N22" s="53"/>
      <c r="O22" s="53"/>
    </row>
    <row r="23" spans="1:15" s="107" customFormat="1" ht="25.5" x14ac:dyDescent="0.2">
      <c r="A23" s="109" t="s">
        <v>140</v>
      </c>
      <c r="B23" s="116" t="s">
        <v>68</v>
      </c>
      <c r="C23" s="109" t="s">
        <v>69</v>
      </c>
      <c r="D23" s="228">
        <v>18.78</v>
      </c>
      <c r="E23" s="187"/>
      <c r="F23" s="53"/>
      <c r="G23" s="113"/>
      <c r="H23" s="53"/>
      <c r="I23" s="113"/>
      <c r="J23" s="53"/>
      <c r="K23" s="113"/>
      <c r="L23" s="53"/>
      <c r="M23" s="113"/>
      <c r="N23" s="53"/>
      <c r="O23" s="53"/>
    </row>
    <row r="24" spans="1:15" s="107" customFormat="1" ht="14.25" x14ac:dyDescent="0.2">
      <c r="A24" s="109" t="s">
        <v>141</v>
      </c>
      <c r="B24" s="116" t="s">
        <v>70</v>
      </c>
      <c r="C24" s="109" t="s">
        <v>69</v>
      </c>
      <c r="D24" s="228">
        <v>39.49</v>
      </c>
      <c r="E24" s="187"/>
      <c r="F24" s="53"/>
      <c r="G24" s="113"/>
      <c r="H24" s="53"/>
      <c r="I24" s="113"/>
      <c r="J24" s="53"/>
      <c r="K24" s="113"/>
      <c r="L24" s="53"/>
      <c r="M24" s="113"/>
      <c r="N24" s="53"/>
      <c r="O24" s="53"/>
    </row>
    <row r="25" spans="1:15" s="107" customFormat="1" x14ac:dyDescent="0.2">
      <c r="A25" s="100"/>
      <c r="B25" s="117" t="s">
        <v>72</v>
      </c>
      <c r="C25" s="117"/>
      <c r="D25" s="150"/>
      <c r="E25" s="104"/>
      <c r="F25" s="105"/>
      <c r="G25" s="106"/>
      <c r="H25" s="105"/>
      <c r="I25" s="106"/>
      <c r="J25" s="105"/>
      <c r="K25" s="106"/>
      <c r="L25" s="105"/>
      <c r="M25" s="106"/>
      <c r="N25" s="105"/>
      <c r="O25" s="105"/>
    </row>
    <row r="26" spans="1:15" s="107" customFormat="1" ht="51" x14ac:dyDescent="0.2">
      <c r="A26" s="109" t="s">
        <v>142</v>
      </c>
      <c r="B26" s="116" t="s">
        <v>351</v>
      </c>
      <c r="C26" s="109" t="s">
        <v>50</v>
      </c>
      <c r="D26" s="228">
        <v>23.1</v>
      </c>
      <c r="E26" s="185"/>
      <c r="F26" s="112"/>
      <c r="G26" s="113"/>
      <c r="H26" s="62"/>
      <c r="I26" s="113"/>
      <c r="J26" s="53"/>
      <c r="K26" s="113"/>
      <c r="L26" s="53"/>
      <c r="M26" s="113"/>
      <c r="N26" s="53"/>
      <c r="O26" s="53"/>
    </row>
    <row r="27" spans="1:15" s="107" customFormat="1" ht="25.5" x14ac:dyDescent="0.2">
      <c r="A27" s="109" t="s">
        <v>143</v>
      </c>
      <c r="B27" s="116" t="s">
        <v>64</v>
      </c>
      <c r="C27" s="109" t="s">
        <v>62</v>
      </c>
      <c r="D27" s="228">
        <f>3.1+5+1+1</f>
        <v>10.1</v>
      </c>
      <c r="E27" s="61"/>
      <c r="F27" s="53"/>
      <c r="G27" s="113"/>
      <c r="H27" s="62"/>
      <c r="I27" s="63"/>
      <c r="J27" s="53"/>
      <c r="K27" s="113"/>
      <c r="L27" s="53"/>
      <c r="M27" s="113"/>
      <c r="N27" s="53"/>
      <c r="O27" s="53"/>
    </row>
    <row r="28" spans="1:15" s="107" customFormat="1" ht="25.5" x14ac:dyDescent="0.2">
      <c r="A28" s="109" t="s">
        <v>144</v>
      </c>
      <c r="B28" s="116" t="s">
        <v>65</v>
      </c>
      <c r="C28" s="109" t="s">
        <v>62</v>
      </c>
      <c r="D28" s="228">
        <f>D27</f>
        <v>10.1</v>
      </c>
      <c r="E28" s="111"/>
      <c r="F28" s="53"/>
      <c r="G28" s="113"/>
      <c r="H28" s="62"/>
      <c r="I28" s="113"/>
      <c r="J28" s="53"/>
      <c r="K28" s="113"/>
      <c r="L28" s="53"/>
      <c r="M28" s="113"/>
      <c r="N28" s="53"/>
      <c r="O28" s="53"/>
    </row>
    <row r="29" spans="1:15" s="107" customFormat="1" ht="25.5" x14ac:dyDescent="0.2">
      <c r="A29" s="109" t="s">
        <v>145</v>
      </c>
      <c r="B29" s="116" t="s">
        <v>66</v>
      </c>
      <c r="C29" s="109" t="s">
        <v>62</v>
      </c>
      <c r="D29" s="228">
        <f>1.6+5.6+5.7+6.3</f>
        <v>19.2</v>
      </c>
      <c r="E29" s="111"/>
      <c r="F29" s="53"/>
      <c r="G29" s="113"/>
      <c r="H29" s="53"/>
      <c r="I29" s="113"/>
      <c r="J29" s="53"/>
      <c r="K29" s="113"/>
      <c r="L29" s="53"/>
      <c r="M29" s="113"/>
      <c r="N29" s="53"/>
      <c r="O29" s="53"/>
    </row>
    <row r="30" spans="1:15" s="107" customFormat="1" ht="51" x14ac:dyDescent="0.2">
      <c r="A30" s="109" t="s">
        <v>146</v>
      </c>
      <c r="B30" s="116" t="s">
        <v>67</v>
      </c>
      <c r="C30" s="109" t="s">
        <v>62</v>
      </c>
      <c r="D30" s="228">
        <f>D29</f>
        <v>19.2</v>
      </c>
      <c r="E30" s="61"/>
      <c r="F30" s="53"/>
      <c r="G30" s="113"/>
      <c r="H30" s="62"/>
      <c r="I30" s="63"/>
      <c r="J30" s="53"/>
      <c r="K30" s="113"/>
      <c r="L30" s="53"/>
      <c r="M30" s="113"/>
      <c r="N30" s="53"/>
      <c r="O30" s="53"/>
    </row>
    <row r="31" spans="1:15" s="107" customFormat="1" ht="25.5" x14ac:dyDescent="0.2">
      <c r="A31" s="109" t="s">
        <v>147</v>
      </c>
      <c r="B31" s="116" t="s">
        <v>68</v>
      </c>
      <c r="C31" s="109" t="s">
        <v>69</v>
      </c>
      <c r="D31" s="228">
        <v>3.33</v>
      </c>
      <c r="E31" s="187"/>
      <c r="F31" s="53"/>
      <c r="G31" s="113"/>
      <c r="H31" s="53"/>
      <c r="I31" s="113"/>
      <c r="J31" s="53"/>
      <c r="K31" s="113"/>
      <c r="L31" s="53"/>
      <c r="M31" s="113"/>
      <c r="N31" s="53"/>
      <c r="O31" s="53"/>
    </row>
    <row r="32" spans="1:15" s="107" customFormat="1" ht="14.25" x14ac:dyDescent="0.2">
      <c r="A32" s="109" t="s">
        <v>148</v>
      </c>
      <c r="B32" s="116" t="s">
        <v>76</v>
      </c>
      <c r="C32" s="109" t="s">
        <v>69</v>
      </c>
      <c r="D32" s="228">
        <v>6.42</v>
      </c>
      <c r="E32" s="187"/>
      <c r="F32" s="53"/>
      <c r="G32" s="113"/>
      <c r="H32" s="53"/>
      <c r="I32" s="113"/>
      <c r="J32" s="53"/>
      <c r="K32" s="113"/>
      <c r="L32" s="53"/>
      <c r="M32" s="113"/>
      <c r="N32" s="53"/>
      <c r="O32" s="53"/>
    </row>
    <row r="33" spans="1:15" s="107" customFormat="1" ht="25.5" x14ac:dyDescent="0.2">
      <c r="A33" s="100">
        <v>2</v>
      </c>
      <c r="B33" s="101" t="s">
        <v>77</v>
      </c>
      <c r="C33" s="102"/>
      <c r="D33" s="103"/>
      <c r="E33" s="104"/>
      <c r="F33" s="105"/>
      <c r="G33" s="106"/>
      <c r="H33" s="105"/>
      <c r="I33" s="106"/>
      <c r="J33" s="105"/>
      <c r="K33" s="106"/>
      <c r="L33" s="105"/>
      <c r="M33" s="106"/>
      <c r="N33" s="105"/>
      <c r="O33" s="105"/>
    </row>
    <row r="34" spans="1:15" s="107" customFormat="1" ht="51" x14ac:dyDescent="0.2">
      <c r="A34" s="109" t="s">
        <v>160</v>
      </c>
      <c r="B34" s="118" t="s">
        <v>78</v>
      </c>
      <c r="C34" s="194" t="s">
        <v>50</v>
      </c>
      <c r="D34" s="228">
        <v>120.7</v>
      </c>
      <c r="E34" s="185"/>
      <c r="F34" s="112"/>
      <c r="G34" s="113"/>
      <c r="H34" s="62"/>
      <c r="I34" s="113"/>
      <c r="J34" s="53"/>
      <c r="K34" s="113"/>
      <c r="L34" s="53"/>
      <c r="M34" s="113"/>
      <c r="N34" s="53"/>
      <c r="O34" s="53"/>
    </row>
    <row r="35" spans="1:15" s="107" customFormat="1" ht="51" x14ac:dyDescent="0.2">
      <c r="A35" s="109" t="s">
        <v>161</v>
      </c>
      <c r="B35" s="118" t="s">
        <v>79</v>
      </c>
      <c r="C35" s="194" t="s">
        <v>50</v>
      </c>
      <c r="D35" s="228">
        <v>23.1</v>
      </c>
      <c r="E35" s="185"/>
      <c r="F35" s="112"/>
      <c r="G35" s="113"/>
      <c r="H35" s="62"/>
      <c r="I35" s="113"/>
      <c r="J35" s="53"/>
      <c r="K35" s="113"/>
      <c r="L35" s="53"/>
      <c r="M35" s="113"/>
      <c r="N35" s="53"/>
      <c r="O35" s="53"/>
    </row>
    <row r="36" spans="1:15" s="107" customFormat="1" ht="153" x14ac:dyDescent="0.2">
      <c r="A36" s="109" t="s">
        <v>162</v>
      </c>
      <c r="B36" s="115" t="s">
        <v>82</v>
      </c>
      <c r="C36" s="114" t="s">
        <v>20</v>
      </c>
      <c r="D36" s="154">
        <v>1</v>
      </c>
      <c r="E36" s="111"/>
      <c r="F36" s="112"/>
      <c r="G36" s="113"/>
      <c r="H36" s="62"/>
      <c r="I36" s="113"/>
      <c r="J36" s="53"/>
      <c r="K36" s="113"/>
      <c r="L36" s="53"/>
      <c r="M36" s="113"/>
      <c r="N36" s="53"/>
      <c r="O36" s="53"/>
    </row>
    <row r="37" spans="1:15" s="107" customFormat="1" ht="51" x14ac:dyDescent="0.2">
      <c r="A37" s="109" t="s">
        <v>163</v>
      </c>
      <c r="B37" s="195" t="s">
        <v>83</v>
      </c>
      <c r="C37" s="114" t="s">
        <v>355</v>
      </c>
      <c r="D37" s="154">
        <v>5</v>
      </c>
      <c r="E37" s="111"/>
      <c r="F37" s="53"/>
      <c r="G37" s="113"/>
      <c r="H37" s="62"/>
      <c r="I37" s="113"/>
      <c r="J37" s="53"/>
      <c r="K37" s="113"/>
      <c r="L37" s="53"/>
      <c r="M37" s="113"/>
      <c r="N37" s="53"/>
      <c r="O37" s="53"/>
    </row>
    <row r="38" spans="1:15" s="107" customFormat="1" ht="38.25" x14ac:dyDescent="0.2">
      <c r="A38" s="109" t="s">
        <v>164</v>
      </c>
      <c r="B38" s="116" t="s">
        <v>86</v>
      </c>
      <c r="C38" s="114" t="s">
        <v>87</v>
      </c>
      <c r="D38" s="110">
        <v>5</v>
      </c>
      <c r="E38" s="111"/>
      <c r="F38" s="112"/>
      <c r="G38" s="113"/>
      <c r="H38" s="53"/>
      <c r="I38" s="113"/>
      <c r="J38" s="53"/>
      <c r="K38" s="113"/>
      <c r="L38" s="53"/>
      <c r="M38" s="113"/>
      <c r="N38" s="53"/>
      <c r="O38" s="53"/>
    </row>
    <row r="39" spans="1:15" s="107" customFormat="1" ht="25.5" x14ac:dyDescent="0.2">
      <c r="A39" s="109" t="s">
        <v>165</v>
      </c>
      <c r="B39" s="116" t="s">
        <v>88</v>
      </c>
      <c r="C39" s="196" t="s">
        <v>59</v>
      </c>
      <c r="D39" s="110">
        <v>1</v>
      </c>
      <c r="E39" s="185"/>
      <c r="F39" s="53"/>
      <c r="G39" s="113"/>
      <c r="H39" s="62"/>
      <c r="I39" s="113"/>
      <c r="J39" s="53"/>
      <c r="K39" s="113"/>
      <c r="L39" s="53"/>
      <c r="M39" s="113"/>
      <c r="N39" s="53"/>
      <c r="O39" s="53"/>
    </row>
    <row r="40" spans="1:15" s="107" customFormat="1" x14ac:dyDescent="0.2">
      <c r="A40" s="109" t="s">
        <v>166</v>
      </c>
      <c r="B40" s="116" t="s">
        <v>89</v>
      </c>
      <c r="C40" s="114" t="s">
        <v>111</v>
      </c>
      <c r="D40" s="154">
        <f>SUM(D36:D37)+D41</f>
        <v>11</v>
      </c>
      <c r="E40" s="111"/>
      <c r="F40" s="112"/>
      <c r="G40" s="113"/>
      <c r="H40" s="53"/>
      <c r="I40" s="113"/>
      <c r="J40" s="53"/>
      <c r="K40" s="113"/>
      <c r="L40" s="53"/>
      <c r="M40" s="113"/>
      <c r="N40" s="53"/>
      <c r="O40" s="53"/>
    </row>
    <row r="41" spans="1:15" s="107" customFormat="1" ht="25.5" x14ac:dyDescent="0.2">
      <c r="A41" s="109" t="s">
        <v>167</v>
      </c>
      <c r="B41" s="116" t="s">
        <v>516</v>
      </c>
      <c r="C41" s="114" t="s">
        <v>111</v>
      </c>
      <c r="D41" s="153">
        <v>5</v>
      </c>
      <c r="E41" s="185"/>
      <c r="F41" s="62"/>
      <c r="G41" s="63"/>
      <c r="H41" s="62"/>
      <c r="I41" s="63"/>
      <c r="J41" s="62"/>
      <c r="K41" s="63"/>
      <c r="L41" s="62"/>
      <c r="M41" s="63"/>
      <c r="N41" s="62"/>
      <c r="O41" s="62"/>
    </row>
    <row r="42" spans="1:15" s="107" customFormat="1" ht="25.5" x14ac:dyDescent="0.2">
      <c r="A42" s="109" t="s">
        <v>168</v>
      </c>
      <c r="B42" s="116" t="s">
        <v>528</v>
      </c>
      <c r="C42" s="114" t="s">
        <v>111</v>
      </c>
      <c r="D42" s="153">
        <v>5</v>
      </c>
      <c r="E42" s="185"/>
      <c r="F42" s="62"/>
      <c r="G42" s="63"/>
      <c r="H42" s="62"/>
      <c r="I42" s="63"/>
      <c r="J42" s="62"/>
      <c r="K42" s="63"/>
      <c r="L42" s="62"/>
      <c r="M42" s="63"/>
      <c r="N42" s="62"/>
      <c r="O42" s="62"/>
    </row>
    <row r="43" spans="1:15" s="107" customFormat="1" ht="25.5" x14ac:dyDescent="0.2">
      <c r="A43" s="109" t="s">
        <v>169</v>
      </c>
      <c r="B43" s="116" t="s">
        <v>90</v>
      </c>
      <c r="C43" s="114" t="s">
        <v>111</v>
      </c>
      <c r="D43" s="154">
        <v>2</v>
      </c>
      <c r="E43" s="111"/>
      <c r="F43" s="53"/>
      <c r="G43" s="113"/>
      <c r="H43" s="62"/>
      <c r="I43" s="113"/>
      <c r="J43" s="53"/>
      <c r="K43" s="113"/>
      <c r="L43" s="53"/>
      <c r="M43" s="113"/>
      <c r="N43" s="53"/>
      <c r="O43" s="53"/>
    </row>
    <row r="44" spans="1:15" s="107" customFormat="1" ht="25.5" x14ac:dyDescent="0.2">
      <c r="A44" s="109" t="s">
        <v>170</v>
      </c>
      <c r="B44" s="116" t="s">
        <v>93</v>
      </c>
      <c r="C44" s="114" t="s">
        <v>111</v>
      </c>
      <c r="D44" s="154">
        <v>1</v>
      </c>
      <c r="E44" s="111"/>
      <c r="F44" s="53"/>
      <c r="G44" s="113"/>
      <c r="H44" s="62"/>
      <c r="I44" s="113"/>
      <c r="J44" s="53"/>
      <c r="K44" s="113"/>
      <c r="L44" s="53"/>
      <c r="M44" s="113"/>
      <c r="N44" s="53"/>
      <c r="O44" s="53"/>
    </row>
    <row r="45" spans="1:15" s="107" customFormat="1" x14ac:dyDescent="0.2">
      <c r="A45" s="109" t="s">
        <v>171</v>
      </c>
      <c r="B45" s="116" t="s">
        <v>95</v>
      </c>
      <c r="C45" s="114" t="s">
        <v>50</v>
      </c>
      <c r="D45" s="230">
        <v>143.80000000000001</v>
      </c>
      <c r="E45" s="187"/>
      <c r="F45" s="112"/>
      <c r="G45" s="113"/>
      <c r="H45" s="62"/>
      <c r="I45" s="113"/>
      <c r="J45" s="53"/>
      <c r="K45" s="113"/>
      <c r="L45" s="53"/>
      <c r="M45" s="113"/>
      <c r="N45" s="53"/>
      <c r="O45" s="53"/>
    </row>
    <row r="46" spans="1:15" s="107" customFormat="1" ht="25.5" x14ac:dyDescent="0.2">
      <c r="A46" s="109" t="s">
        <v>172</v>
      </c>
      <c r="B46" s="119" t="s">
        <v>96</v>
      </c>
      <c r="C46" s="114" t="s">
        <v>50</v>
      </c>
      <c r="D46" s="230">
        <f>D45</f>
        <v>143.80000000000001</v>
      </c>
      <c r="E46" s="111"/>
      <c r="F46" s="112"/>
      <c r="G46" s="113"/>
      <c r="H46" s="62"/>
      <c r="I46" s="113"/>
      <c r="J46" s="53"/>
      <c r="K46" s="113"/>
      <c r="L46" s="53"/>
      <c r="M46" s="113"/>
      <c r="N46" s="53"/>
      <c r="O46" s="53"/>
    </row>
    <row r="47" spans="1:15" s="107" customFormat="1" ht="51" x14ac:dyDescent="0.2">
      <c r="A47" s="109" t="s">
        <v>173</v>
      </c>
      <c r="B47" s="116" t="s">
        <v>97</v>
      </c>
      <c r="C47" s="114" t="s">
        <v>59</v>
      </c>
      <c r="D47" s="110">
        <v>23</v>
      </c>
      <c r="E47" s="111"/>
      <c r="F47" s="112"/>
      <c r="G47" s="113"/>
      <c r="H47" s="53"/>
      <c r="I47" s="113"/>
      <c r="J47" s="53"/>
      <c r="K47" s="113"/>
      <c r="L47" s="53"/>
      <c r="M47" s="113"/>
      <c r="N47" s="53"/>
      <c r="O47" s="53"/>
    </row>
    <row r="48" spans="1:15" s="107" customFormat="1" ht="63.75" x14ac:dyDescent="0.2">
      <c r="A48" s="109" t="s">
        <v>174</v>
      </c>
      <c r="B48" s="116" t="s">
        <v>98</v>
      </c>
      <c r="C48" s="114" t="s">
        <v>59</v>
      </c>
      <c r="D48" s="110">
        <v>16</v>
      </c>
      <c r="E48" s="111"/>
      <c r="F48" s="112"/>
      <c r="G48" s="113"/>
      <c r="H48" s="53"/>
      <c r="I48" s="113"/>
      <c r="J48" s="53"/>
      <c r="K48" s="113"/>
      <c r="L48" s="53"/>
      <c r="M48" s="113"/>
      <c r="N48" s="53"/>
      <c r="O48" s="53"/>
    </row>
    <row r="49" spans="1:15" s="205" customFormat="1" ht="25.5" x14ac:dyDescent="0.2">
      <c r="A49" s="142">
        <v>3</v>
      </c>
      <c r="B49" s="206" t="s">
        <v>370</v>
      </c>
      <c r="C49" s="207"/>
      <c r="D49" s="208"/>
      <c r="E49" s="202"/>
      <c r="F49" s="203"/>
      <c r="G49" s="204"/>
      <c r="H49" s="203"/>
      <c r="I49" s="204"/>
      <c r="J49" s="203"/>
      <c r="K49" s="204"/>
      <c r="L49" s="203"/>
      <c r="M49" s="204"/>
      <c r="N49" s="203"/>
      <c r="O49" s="203"/>
    </row>
    <row r="50" spans="1:15" s="107" customFormat="1" ht="25.5" x14ac:dyDescent="0.2">
      <c r="A50" s="109" t="s">
        <v>191</v>
      </c>
      <c r="B50" s="115" t="s">
        <v>100</v>
      </c>
      <c r="C50" s="194" t="s">
        <v>50</v>
      </c>
      <c r="D50" s="228">
        <v>244.8</v>
      </c>
      <c r="E50" s="185"/>
      <c r="F50" s="112"/>
      <c r="G50" s="113"/>
      <c r="H50" s="62"/>
      <c r="I50" s="113"/>
      <c r="J50" s="53"/>
      <c r="K50" s="113"/>
      <c r="L50" s="53"/>
      <c r="M50" s="113"/>
      <c r="N50" s="53"/>
      <c r="O50" s="53"/>
    </row>
    <row r="51" spans="1:15" s="107" customFormat="1" ht="25.5" x14ac:dyDescent="0.2">
      <c r="A51" s="109" t="s">
        <v>192</v>
      </c>
      <c r="B51" s="115" t="s">
        <v>375</v>
      </c>
      <c r="C51" s="194" t="s">
        <v>50</v>
      </c>
      <c r="D51" s="228">
        <v>5.2</v>
      </c>
      <c r="E51" s="185"/>
      <c r="F51" s="112"/>
      <c r="G51" s="113"/>
      <c r="H51" s="62"/>
      <c r="I51" s="113"/>
      <c r="J51" s="53"/>
      <c r="K51" s="113"/>
      <c r="L51" s="53"/>
      <c r="M51" s="113"/>
      <c r="N51" s="53"/>
      <c r="O51" s="53"/>
    </row>
    <row r="52" spans="1:15" s="107" customFormat="1" ht="63.75" x14ac:dyDescent="0.2">
      <c r="A52" s="109" t="s">
        <v>193</v>
      </c>
      <c r="B52" s="116" t="s">
        <v>462</v>
      </c>
      <c r="C52" s="109" t="s">
        <v>20</v>
      </c>
      <c r="D52" s="153">
        <v>1</v>
      </c>
      <c r="E52" s="185"/>
      <c r="F52" s="112"/>
      <c r="G52" s="113"/>
      <c r="H52" s="62"/>
      <c r="I52" s="113"/>
      <c r="J52" s="53"/>
      <c r="K52" s="113"/>
      <c r="L52" s="53"/>
      <c r="M52" s="113"/>
      <c r="N52" s="53"/>
      <c r="O52" s="53"/>
    </row>
    <row r="53" spans="1:15" s="107" customFormat="1" ht="25.5" x14ac:dyDescent="0.2">
      <c r="A53" s="109" t="s">
        <v>436</v>
      </c>
      <c r="B53" s="120" t="s">
        <v>463</v>
      </c>
      <c r="C53" s="121" t="s">
        <v>20</v>
      </c>
      <c r="D53" s="137">
        <v>1</v>
      </c>
      <c r="E53" s="185"/>
      <c r="F53" s="188"/>
      <c r="G53" s="63"/>
      <c r="H53" s="62"/>
      <c r="I53" s="63"/>
      <c r="J53" s="62"/>
      <c r="K53" s="63"/>
      <c r="L53" s="62"/>
      <c r="M53" s="63"/>
      <c r="N53" s="62"/>
      <c r="O53" s="62"/>
    </row>
    <row r="54" spans="1:15" s="107" customFormat="1" ht="38.25" x14ac:dyDescent="0.2">
      <c r="A54" s="109" t="s">
        <v>437</v>
      </c>
      <c r="B54" s="120" t="s">
        <v>464</v>
      </c>
      <c r="C54" s="121" t="s">
        <v>20</v>
      </c>
      <c r="D54" s="137">
        <v>2</v>
      </c>
      <c r="E54" s="185"/>
      <c r="F54" s="188"/>
      <c r="G54" s="63"/>
      <c r="H54" s="62"/>
      <c r="I54" s="63"/>
      <c r="J54" s="62"/>
      <c r="K54" s="63"/>
      <c r="L54" s="62"/>
      <c r="M54" s="63"/>
      <c r="N54" s="62"/>
      <c r="O54" s="62"/>
    </row>
    <row r="55" spans="1:15" s="107" customFormat="1" x14ac:dyDescent="0.2">
      <c r="A55" s="109" t="s">
        <v>438</v>
      </c>
      <c r="B55" s="120" t="s">
        <v>266</v>
      </c>
      <c r="C55" s="121" t="s">
        <v>111</v>
      </c>
      <c r="D55" s="137">
        <v>2</v>
      </c>
      <c r="E55" s="185"/>
      <c r="F55" s="188"/>
      <c r="G55" s="63"/>
      <c r="H55" s="62"/>
      <c r="I55" s="63"/>
      <c r="J55" s="62"/>
      <c r="K55" s="63"/>
      <c r="L55" s="62"/>
      <c r="M55" s="63"/>
      <c r="N55" s="62"/>
      <c r="O55" s="62"/>
    </row>
    <row r="56" spans="1:15" s="107" customFormat="1" x14ac:dyDescent="0.2">
      <c r="A56" s="109" t="s">
        <v>439</v>
      </c>
      <c r="B56" s="120" t="s">
        <v>267</v>
      </c>
      <c r="C56" s="121" t="s">
        <v>111</v>
      </c>
      <c r="D56" s="137">
        <v>2</v>
      </c>
      <c r="E56" s="185"/>
      <c r="F56" s="188"/>
      <c r="G56" s="63"/>
      <c r="H56" s="62"/>
      <c r="I56" s="63"/>
      <c r="J56" s="62"/>
      <c r="K56" s="63"/>
      <c r="L56" s="62"/>
      <c r="M56" s="63"/>
      <c r="N56" s="62"/>
      <c r="O56" s="62"/>
    </row>
    <row r="57" spans="1:15" s="107" customFormat="1" ht="25.5" x14ac:dyDescent="0.2">
      <c r="A57" s="109" t="s">
        <v>441</v>
      </c>
      <c r="B57" s="120" t="s">
        <v>268</v>
      </c>
      <c r="C57" s="121" t="s">
        <v>111</v>
      </c>
      <c r="D57" s="137">
        <v>1</v>
      </c>
      <c r="E57" s="185"/>
      <c r="F57" s="188"/>
      <c r="G57" s="63"/>
      <c r="H57" s="62"/>
      <c r="I57" s="63"/>
      <c r="J57" s="62"/>
      <c r="K57" s="63"/>
      <c r="L57" s="62"/>
      <c r="M57" s="63"/>
      <c r="N57" s="62"/>
      <c r="O57" s="62"/>
    </row>
    <row r="58" spans="1:15" s="107" customFormat="1" ht="25.5" x14ac:dyDescent="0.2">
      <c r="A58" s="109" t="s">
        <v>442</v>
      </c>
      <c r="B58" s="120" t="s">
        <v>269</v>
      </c>
      <c r="C58" s="121" t="s">
        <v>111</v>
      </c>
      <c r="D58" s="137">
        <v>1</v>
      </c>
      <c r="E58" s="185"/>
      <c r="F58" s="188"/>
      <c r="G58" s="63"/>
      <c r="H58" s="62"/>
      <c r="I58" s="63"/>
      <c r="J58" s="62"/>
      <c r="K58" s="63"/>
      <c r="L58" s="62"/>
      <c r="M58" s="63"/>
      <c r="N58" s="62"/>
      <c r="O58" s="62"/>
    </row>
    <row r="59" spans="1:15" s="107" customFormat="1" x14ac:dyDescent="0.2">
      <c r="A59" s="109" t="s">
        <v>443</v>
      </c>
      <c r="B59" s="120" t="s">
        <v>270</v>
      </c>
      <c r="C59" s="121" t="s">
        <v>111</v>
      </c>
      <c r="D59" s="137">
        <v>2</v>
      </c>
      <c r="E59" s="185"/>
      <c r="F59" s="188"/>
      <c r="G59" s="63"/>
      <c r="H59" s="62"/>
      <c r="I59" s="63"/>
      <c r="J59" s="62"/>
      <c r="K59" s="63"/>
      <c r="L59" s="62"/>
      <c r="M59" s="63"/>
      <c r="N59" s="62"/>
      <c r="O59" s="62"/>
    </row>
    <row r="60" spans="1:15" s="107" customFormat="1" x14ac:dyDescent="0.2">
      <c r="A60" s="109" t="s">
        <v>444</v>
      </c>
      <c r="B60" s="120" t="s">
        <v>271</v>
      </c>
      <c r="C60" s="121" t="s">
        <v>20</v>
      </c>
      <c r="D60" s="137">
        <v>1</v>
      </c>
      <c r="E60" s="185"/>
      <c r="F60" s="188"/>
      <c r="G60" s="63"/>
      <c r="H60" s="62"/>
      <c r="I60" s="63"/>
      <c r="J60" s="62"/>
      <c r="K60" s="63"/>
      <c r="L60" s="62"/>
      <c r="M60" s="63"/>
      <c r="N60" s="62"/>
      <c r="O60" s="62"/>
    </row>
    <row r="61" spans="1:15" s="107" customFormat="1" x14ac:dyDescent="0.2">
      <c r="A61" s="109" t="s">
        <v>445</v>
      </c>
      <c r="B61" s="120" t="s">
        <v>272</v>
      </c>
      <c r="C61" s="121" t="s">
        <v>111</v>
      </c>
      <c r="D61" s="137">
        <v>1</v>
      </c>
      <c r="E61" s="185"/>
      <c r="F61" s="188"/>
      <c r="G61" s="63"/>
      <c r="H61" s="62"/>
      <c r="I61" s="63"/>
      <c r="J61" s="62"/>
      <c r="K61" s="63"/>
      <c r="L61" s="62"/>
      <c r="M61" s="63"/>
      <c r="N61" s="62"/>
      <c r="O61" s="62"/>
    </row>
    <row r="62" spans="1:15" s="107" customFormat="1" ht="25.5" x14ac:dyDescent="0.2">
      <c r="A62" s="109" t="s">
        <v>446</v>
      </c>
      <c r="B62" s="120" t="s">
        <v>273</v>
      </c>
      <c r="C62" s="121" t="s">
        <v>20</v>
      </c>
      <c r="D62" s="137">
        <v>1</v>
      </c>
      <c r="E62" s="185"/>
      <c r="F62" s="188"/>
      <c r="G62" s="63"/>
      <c r="H62" s="62"/>
      <c r="I62" s="63"/>
      <c r="J62" s="62"/>
      <c r="K62" s="63"/>
      <c r="L62" s="62"/>
      <c r="M62" s="63"/>
      <c r="N62" s="62"/>
      <c r="O62" s="62"/>
    </row>
    <row r="63" spans="1:15" s="107" customFormat="1" ht="25.5" x14ac:dyDescent="0.2">
      <c r="A63" s="109" t="s">
        <v>447</v>
      </c>
      <c r="B63" s="120" t="s">
        <v>274</v>
      </c>
      <c r="C63" s="121" t="s">
        <v>20</v>
      </c>
      <c r="D63" s="137">
        <v>2</v>
      </c>
      <c r="E63" s="185"/>
      <c r="F63" s="188"/>
      <c r="G63" s="63"/>
      <c r="H63" s="62"/>
      <c r="I63" s="63"/>
      <c r="J63" s="62"/>
      <c r="K63" s="63"/>
      <c r="L63" s="62"/>
      <c r="M63" s="63"/>
      <c r="N63" s="62"/>
      <c r="O63" s="62"/>
    </row>
    <row r="64" spans="1:15" s="107" customFormat="1" x14ac:dyDescent="0.2">
      <c r="A64" s="109" t="s">
        <v>448</v>
      </c>
      <c r="B64" s="120" t="s">
        <v>275</v>
      </c>
      <c r="C64" s="121" t="s">
        <v>111</v>
      </c>
      <c r="D64" s="137">
        <v>2</v>
      </c>
      <c r="E64" s="185"/>
      <c r="F64" s="188"/>
      <c r="G64" s="63"/>
      <c r="H64" s="62"/>
      <c r="I64" s="63"/>
      <c r="J64" s="62"/>
      <c r="K64" s="63"/>
      <c r="L64" s="62"/>
      <c r="M64" s="63"/>
      <c r="N64" s="62"/>
      <c r="O64" s="62"/>
    </row>
    <row r="65" spans="1:15" s="107" customFormat="1" x14ac:dyDescent="0.2">
      <c r="A65" s="109" t="s">
        <v>449</v>
      </c>
      <c r="B65" s="120" t="s">
        <v>276</v>
      </c>
      <c r="C65" s="121" t="s">
        <v>111</v>
      </c>
      <c r="D65" s="137">
        <v>2</v>
      </c>
      <c r="E65" s="185"/>
      <c r="F65" s="188"/>
      <c r="G65" s="63"/>
      <c r="H65" s="62"/>
      <c r="I65" s="63"/>
      <c r="J65" s="62"/>
      <c r="K65" s="63"/>
      <c r="L65" s="62"/>
      <c r="M65" s="63"/>
      <c r="N65" s="62"/>
      <c r="O65" s="62"/>
    </row>
    <row r="66" spans="1:15" s="107" customFormat="1" x14ac:dyDescent="0.2">
      <c r="A66" s="109" t="s">
        <v>450</v>
      </c>
      <c r="B66" s="120" t="s">
        <v>277</v>
      </c>
      <c r="C66" s="121" t="s">
        <v>111</v>
      </c>
      <c r="D66" s="137">
        <v>1</v>
      </c>
      <c r="E66" s="185"/>
      <c r="F66" s="188"/>
      <c r="G66" s="63"/>
      <c r="H66" s="62"/>
      <c r="I66" s="63"/>
      <c r="J66" s="62"/>
      <c r="K66" s="63"/>
      <c r="L66" s="62"/>
      <c r="M66" s="63"/>
      <c r="N66" s="62"/>
      <c r="O66" s="62"/>
    </row>
    <row r="67" spans="1:15" s="107" customFormat="1" x14ac:dyDescent="0.2">
      <c r="A67" s="109" t="s">
        <v>451</v>
      </c>
      <c r="B67" s="120" t="s">
        <v>278</v>
      </c>
      <c r="C67" s="121" t="s">
        <v>20</v>
      </c>
      <c r="D67" s="137">
        <v>1</v>
      </c>
      <c r="E67" s="185"/>
      <c r="F67" s="188"/>
      <c r="G67" s="63"/>
      <c r="H67" s="62"/>
      <c r="I67" s="63"/>
      <c r="J67" s="62"/>
      <c r="K67" s="63"/>
      <c r="L67" s="62"/>
      <c r="M67" s="63"/>
      <c r="N67" s="62"/>
      <c r="O67" s="62"/>
    </row>
    <row r="68" spans="1:15" s="107" customFormat="1" x14ac:dyDescent="0.2">
      <c r="A68" s="109" t="s">
        <v>452</v>
      </c>
      <c r="B68" s="120" t="s">
        <v>279</v>
      </c>
      <c r="C68" s="121" t="s">
        <v>20</v>
      </c>
      <c r="D68" s="137">
        <v>1</v>
      </c>
      <c r="E68" s="185"/>
      <c r="F68" s="188"/>
      <c r="G68" s="63"/>
      <c r="H68" s="62"/>
      <c r="I68" s="63"/>
      <c r="J68" s="62"/>
      <c r="K68" s="63"/>
      <c r="L68" s="62"/>
      <c r="M68" s="63"/>
      <c r="N68" s="62"/>
      <c r="O68" s="62"/>
    </row>
    <row r="69" spans="1:15" s="107" customFormat="1" x14ac:dyDescent="0.2">
      <c r="A69" s="109" t="s">
        <v>453</v>
      </c>
      <c r="B69" s="120" t="s">
        <v>280</v>
      </c>
      <c r="C69" s="121" t="s">
        <v>111</v>
      </c>
      <c r="D69" s="137">
        <v>2</v>
      </c>
      <c r="E69" s="185"/>
      <c r="F69" s="188"/>
      <c r="G69" s="63"/>
      <c r="H69" s="62"/>
      <c r="I69" s="63"/>
      <c r="J69" s="62"/>
      <c r="K69" s="63"/>
      <c r="L69" s="62"/>
      <c r="M69" s="63"/>
      <c r="N69" s="62"/>
      <c r="O69" s="62"/>
    </row>
    <row r="70" spans="1:15" s="107" customFormat="1" x14ac:dyDescent="0.2">
      <c r="A70" s="109" t="s">
        <v>454</v>
      </c>
      <c r="B70" s="120" t="s">
        <v>281</v>
      </c>
      <c r="C70" s="121" t="s">
        <v>20</v>
      </c>
      <c r="D70" s="137">
        <v>1</v>
      </c>
      <c r="E70" s="185"/>
      <c r="F70" s="188"/>
      <c r="G70" s="63"/>
      <c r="H70" s="62"/>
      <c r="I70" s="63"/>
      <c r="J70" s="62"/>
      <c r="K70" s="63"/>
      <c r="L70" s="62"/>
      <c r="M70" s="63"/>
      <c r="N70" s="62"/>
      <c r="O70" s="62"/>
    </row>
    <row r="71" spans="1:15" s="107" customFormat="1" x14ac:dyDescent="0.2">
      <c r="A71" s="109" t="s">
        <v>455</v>
      </c>
      <c r="B71" s="120" t="s">
        <v>282</v>
      </c>
      <c r="C71" s="121" t="s">
        <v>20</v>
      </c>
      <c r="D71" s="137">
        <v>1</v>
      </c>
      <c r="E71" s="185"/>
      <c r="F71" s="188"/>
      <c r="G71" s="63"/>
      <c r="H71" s="62"/>
      <c r="I71" s="63"/>
      <c r="J71" s="62"/>
      <c r="K71" s="63"/>
      <c r="L71" s="62"/>
      <c r="M71" s="63"/>
      <c r="N71" s="62"/>
      <c r="O71" s="62"/>
    </row>
    <row r="72" spans="1:15" s="107" customFormat="1" x14ac:dyDescent="0.2">
      <c r="A72" s="109" t="s">
        <v>456</v>
      </c>
      <c r="B72" s="120" t="s">
        <v>283</v>
      </c>
      <c r="C72" s="121" t="s">
        <v>20</v>
      </c>
      <c r="D72" s="137">
        <v>1</v>
      </c>
      <c r="E72" s="185"/>
      <c r="F72" s="188"/>
      <c r="G72" s="63"/>
      <c r="H72" s="62"/>
      <c r="I72" s="63"/>
      <c r="J72" s="62"/>
      <c r="K72" s="63"/>
      <c r="L72" s="62"/>
      <c r="M72" s="63"/>
      <c r="N72" s="62"/>
      <c r="O72" s="62"/>
    </row>
    <row r="73" spans="1:15" s="107" customFormat="1" x14ac:dyDescent="0.2">
      <c r="A73" s="109" t="s">
        <v>194</v>
      </c>
      <c r="B73" s="116" t="s">
        <v>465</v>
      </c>
      <c r="C73" s="109" t="s">
        <v>20</v>
      </c>
      <c r="D73" s="153">
        <v>1</v>
      </c>
      <c r="E73" s="111"/>
      <c r="F73" s="53"/>
      <c r="G73" s="113"/>
      <c r="H73" s="62"/>
      <c r="I73" s="113"/>
      <c r="J73" s="53"/>
      <c r="K73" s="113"/>
      <c r="L73" s="53"/>
      <c r="M73" s="113"/>
      <c r="N73" s="53"/>
      <c r="O73" s="53"/>
    </row>
    <row r="74" spans="1:15" s="107" customFormat="1" ht="25.5" x14ac:dyDescent="0.2">
      <c r="A74" s="132" t="s">
        <v>432</v>
      </c>
      <c r="B74" s="125" t="s">
        <v>120</v>
      </c>
      <c r="C74" s="121" t="s">
        <v>124</v>
      </c>
      <c r="D74" s="120">
        <v>0.23</v>
      </c>
      <c r="E74" s="111"/>
      <c r="F74" s="112"/>
      <c r="G74" s="113"/>
      <c r="H74" s="53"/>
      <c r="I74" s="113"/>
      <c r="J74" s="53"/>
      <c r="K74" s="113"/>
      <c r="L74" s="53"/>
      <c r="M74" s="113"/>
      <c r="N74" s="53"/>
      <c r="O74" s="53"/>
    </row>
    <row r="75" spans="1:15" s="107" customFormat="1" ht="25.5" x14ac:dyDescent="0.2">
      <c r="A75" s="132" t="s">
        <v>433</v>
      </c>
      <c r="B75" s="125" t="s">
        <v>119</v>
      </c>
      <c r="C75" s="121" t="s">
        <v>124</v>
      </c>
      <c r="D75" s="120">
        <v>0.53</v>
      </c>
      <c r="E75" s="111"/>
      <c r="F75" s="112"/>
      <c r="G75" s="113"/>
      <c r="H75" s="53"/>
      <c r="I75" s="113"/>
      <c r="J75" s="53"/>
      <c r="K75" s="113"/>
      <c r="L75" s="53"/>
      <c r="M75" s="113"/>
      <c r="N75" s="53"/>
      <c r="O75" s="53"/>
    </row>
    <row r="76" spans="1:15" s="107" customFormat="1" x14ac:dyDescent="0.2">
      <c r="A76" s="132" t="s">
        <v>434</v>
      </c>
      <c r="B76" s="125" t="s">
        <v>117</v>
      </c>
      <c r="C76" s="122" t="s">
        <v>118</v>
      </c>
      <c r="D76" s="120">
        <v>79</v>
      </c>
      <c r="E76" s="111"/>
      <c r="F76" s="112"/>
      <c r="G76" s="113"/>
      <c r="H76" s="53"/>
      <c r="I76" s="113"/>
      <c r="J76" s="53"/>
      <c r="K76" s="113"/>
      <c r="L76" s="53"/>
      <c r="M76" s="113"/>
      <c r="N76" s="53"/>
      <c r="O76" s="53"/>
    </row>
    <row r="77" spans="1:15" s="107" customFormat="1" ht="25.5" x14ac:dyDescent="0.2">
      <c r="A77" s="132" t="s">
        <v>435</v>
      </c>
      <c r="B77" s="125" t="s">
        <v>121</v>
      </c>
      <c r="C77" s="122" t="s">
        <v>111</v>
      </c>
      <c r="D77" s="120">
        <v>6</v>
      </c>
      <c r="E77" s="111"/>
      <c r="F77" s="112"/>
      <c r="G77" s="113"/>
      <c r="H77" s="53"/>
      <c r="I77" s="113"/>
      <c r="J77" s="53"/>
      <c r="K77" s="113"/>
      <c r="L77" s="53"/>
      <c r="M77" s="113"/>
      <c r="N77" s="53"/>
      <c r="O77" s="53"/>
    </row>
    <row r="78" spans="1:15" s="107" customFormat="1" ht="14.25" x14ac:dyDescent="0.2">
      <c r="A78" s="109" t="s">
        <v>195</v>
      </c>
      <c r="B78" s="116" t="s">
        <v>460</v>
      </c>
      <c r="C78" s="109" t="s">
        <v>111</v>
      </c>
      <c r="D78" s="153">
        <v>2</v>
      </c>
      <c r="E78" s="184"/>
      <c r="F78" s="112"/>
      <c r="G78" s="112"/>
      <c r="H78" s="188"/>
      <c r="I78" s="113"/>
      <c r="J78" s="53"/>
      <c r="K78" s="113"/>
      <c r="L78" s="53"/>
      <c r="M78" s="113"/>
      <c r="N78" s="53"/>
      <c r="O78" s="53"/>
    </row>
    <row r="79" spans="1:15" s="107" customFormat="1" x14ac:dyDescent="0.2">
      <c r="A79" s="109" t="s">
        <v>196</v>
      </c>
      <c r="B79" s="116" t="s">
        <v>106</v>
      </c>
      <c r="C79" s="114" t="s">
        <v>50</v>
      </c>
      <c r="D79" s="228">
        <v>250</v>
      </c>
      <c r="E79" s="187"/>
      <c r="F79" s="112"/>
      <c r="G79" s="113"/>
      <c r="H79" s="62"/>
      <c r="I79" s="113"/>
      <c r="J79" s="53"/>
      <c r="K79" s="113"/>
      <c r="L79" s="53"/>
      <c r="M79" s="113"/>
      <c r="N79" s="53"/>
      <c r="O79" s="53"/>
    </row>
    <row r="80" spans="1:15" s="107" customFormat="1" ht="25.5" x14ac:dyDescent="0.2">
      <c r="A80" s="109" t="s">
        <v>197</v>
      </c>
      <c r="B80" s="116" t="s">
        <v>107</v>
      </c>
      <c r="C80" s="114" t="s">
        <v>50</v>
      </c>
      <c r="D80" s="228">
        <f>D79</f>
        <v>250</v>
      </c>
      <c r="E80" s="111"/>
      <c r="F80" s="112"/>
      <c r="G80" s="113"/>
      <c r="H80" s="62"/>
      <c r="I80" s="113"/>
      <c r="J80" s="53"/>
      <c r="K80" s="113"/>
      <c r="L80" s="53"/>
      <c r="M80" s="113"/>
      <c r="N80" s="53"/>
      <c r="O80" s="53"/>
    </row>
    <row r="81" spans="1:15" s="107" customFormat="1" ht="25.5" x14ac:dyDescent="0.2">
      <c r="A81" s="109" t="s">
        <v>198</v>
      </c>
      <c r="B81" s="116" t="s">
        <v>108</v>
      </c>
      <c r="C81" s="114" t="s">
        <v>111</v>
      </c>
      <c r="D81" s="108">
        <v>2</v>
      </c>
      <c r="E81" s="111"/>
      <c r="F81" s="112"/>
      <c r="G81" s="113"/>
      <c r="H81" s="62"/>
      <c r="I81" s="113"/>
      <c r="J81" s="53"/>
      <c r="K81" s="113"/>
      <c r="L81" s="53"/>
      <c r="M81" s="113"/>
      <c r="N81" s="53"/>
      <c r="O81" s="53"/>
    </row>
    <row r="82" spans="1:15" s="107" customFormat="1" ht="51" x14ac:dyDescent="0.2">
      <c r="A82" s="109" t="s">
        <v>199</v>
      </c>
      <c r="B82" s="116" t="s">
        <v>97</v>
      </c>
      <c r="C82" s="114" t="s">
        <v>59</v>
      </c>
      <c r="D82" s="110">
        <v>5</v>
      </c>
      <c r="E82" s="111"/>
      <c r="F82" s="112"/>
      <c r="G82" s="113"/>
      <c r="H82" s="53"/>
      <c r="I82" s="113"/>
      <c r="J82" s="53"/>
      <c r="K82" s="113"/>
      <c r="L82" s="53"/>
      <c r="M82" s="113"/>
      <c r="N82" s="53"/>
      <c r="O82" s="53"/>
    </row>
    <row r="83" spans="1:15" s="52" customFormat="1" x14ac:dyDescent="0.2">
      <c r="A83" s="256"/>
      <c r="B83" s="257"/>
      <c r="C83" s="258"/>
      <c r="D83" s="259"/>
      <c r="E83" s="260"/>
      <c r="F83" s="261"/>
      <c r="G83" s="262"/>
      <c r="H83" s="261"/>
      <c r="I83" s="262"/>
      <c r="J83" s="261"/>
      <c r="K83" s="51"/>
      <c r="L83" s="50"/>
      <c r="M83" s="51"/>
      <c r="N83" s="50"/>
      <c r="O83" s="50"/>
    </row>
    <row r="84" spans="1:15" x14ac:dyDescent="0.2">
      <c r="J84" s="14" t="s">
        <v>550</v>
      </c>
      <c r="K84" s="34"/>
      <c r="L84" s="34"/>
      <c r="M84" s="34"/>
      <c r="N84" s="34"/>
      <c r="O84" s="35"/>
    </row>
    <row r="85" spans="1:15" x14ac:dyDescent="0.2">
      <c r="A85" s="253" t="s">
        <v>551</v>
      </c>
      <c r="G85" s="6"/>
      <c r="H85" s="6"/>
      <c r="I85" s="6"/>
      <c r="J85" s="6"/>
      <c r="K85" s="6"/>
      <c r="L85" s="6"/>
      <c r="M85" s="6"/>
      <c r="N85" s="6"/>
    </row>
    <row r="86" spans="1:15" x14ac:dyDescent="0.2">
      <c r="A86" s="253" t="s">
        <v>552</v>
      </c>
      <c r="G86" s="6"/>
      <c r="H86" s="6"/>
      <c r="I86" s="6"/>
      <c r="J86" s="6"/>
      <c r="K86" s="6"/>
      <c r="L86" s="6"/>
      <c r="M86" s="6"/>
      <c r="N86" s="6"/>
    </row>
    <row r="87" spans="1:15" x14ac:dyDescent="0.2">
      <c r="A87" s="253" t="s">
        <v>553</v>
      </c>
      <c r="G87" s="6"/>
      <c r="H87" s="6"/>
      <c r="I87" s="6"/>
      <c r="J87" s="6"/>
      <c r="K87" s="6"/>
      <c r="L87" s="6"/>
      <c r="M87" s="6"/>
      <c r="N87" s="6"/>
    </row>
    <row r="88" spans="1:15" x14ac:dyDescent="0.2">
      <c r="A88" s="254" t="s">
        <v>554</v>
      </c>
      <c r="E88" s="37"/>
      <c r="G88" s="6"/>
      <c r="H88" s="6"/>
      <c r="I88" s="6"/>
      <c r="J88" s="6"/>
      <c r="K88" s="6"/>
      <c r="L88" s="6"/>
      <c r="M88" s="6"/>
      <c r="N88" s="6"/>
    </row>
    <row r="89" spans="1:15" x14ac:dyDescent="0.2">
      <c r="A89" s="255" t="s">
        <v>555</v>
      </c>
      <c r="G89" s="6"/>
      <c r="H89" s="6"/>
      <c r="I89" s="6"/>
      <c r="J89" s="6"/>
      <c r="K89" s="6"/>
      <c r="L89" s="6"/>
      <c r="M89" s="6"/>
      <c r="N89" s="6"/>
    </row>
    <row r="90" spans="1:15" x14ac:dyDescent="0.2">
      <c r="A90" s="255" t="s">
        <v>556</v>
      </c>
      <c r="G90" s="6"/>
      <c r="H90" s="6"/>
      <c r="I90" s="6"/>
      <c r="J90" s="6"/>
      <c r="K90" s="6"/>
      <c r="L90" s="6"/>
      <c r="M90" s="6"/>
      <c r="N90" s="6"/>
    </row>
    <row r="91" spans="1:15" x14ac:dyDescent="0.2">
      <c r="A91" s="37" t="s">
        <v>557</v>
      </c>
    </row>
  </sheetData>
  <mergeCells count="6">
    <mergeCell ref="K8:O8"/>
    <mergeCell ref="A8:A9"/>
    <mergeCell ref="B8:B9"/>
    <mergeCell ref="C8:C9"/>
    <mergeCell ref="D8:D9"/>
    <mergeCell ref="E8:J8"/>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2-4
&amp;UPAŠTECES KANALIZĀCIJA UN SPIEDIENA KANALIZĀCIJA ZIEDU IELĀ, SALACGRĪVĀ.</oddHeader>
    <oddFooter>&amp;C&amp;8&amp;P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P121"/>
  <sheetViews>
    <sheetView view="pageBreakPreview" zoomScaleNormal="100" zoomScaleSheetLayoutView="100" workbookViewId="0">
      <selection activeCell="P123" sqref="P123"/>
    </sheetView>
  </sheetViews>
  <sheetFormatPr defaultRowHeight="12.75" x14ac:dyDescent="0.2"/>
  <cols>
    <col min="1" max="1" width="7.7109375" style="3" customWidth="1"/>
    <col min="2" max="2" width="35.28515625" style="1" customWidth="1"/>
    <col min="3" max="3" width="5.42578125" style="2" customWidth="1"/>
    <col min="4" max="4" width="7.7109375" style="3" customWidth="1"/>
    <col min="5" max="5" width="6.28515625" style="3" customWidth="1"/>
    <col min="6" max="6" width="4.42578125" style="4" customWidth="1"/>
    <col min="7" max="7" width="6.42578125" style="5" customWidth="1"/>
    <col min="8" max="8" width="8.7109375" style="5" customWidth="1"/>
    <col min="9" max="9" width="6.28515625" style="5" customWidth="1"/>
    <col min="10" max="12" width="8.42578125" style="5" customWidth="1"/>
    <col min="13" max="13" width="9.7109375" style="5" customWidth="1"/>
    <col min="14" max="14" width="9.42578125" style="5" customWidth="1"/>
    <col min="15" max="15" width="9.42578125" style="6" customWidth="1"/>
    <col min="16" max="16384" width="9.140625" style="6"/>
  </cols>
  <sheetData>
    <row r="1" spans="1:16" ht="14.25" x14ac:dyDescent="0.2">
      <c r="A1" s="39" t="s">
        <v>1</v>
      </c>
      <c r="B1" s="40"/>
      <c r="C1" s="64" t="s">
        <v>255</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514</v>
      </c>
      <c r="D3" s="41"/>
      <c r="E3" s="41"/>
      <c r="F3" s="42"/>
      <c r="G3" s="43"/>
      <c r="H3" s="43"/>
      <c r="I3" s="43"/>
      <c r="J3" s="43"/>
      <c r="K3" s="43"/>
      <c r="L3" s="43"/>
      <c r="M3" s="43"/>
      <c r="N3" s="43"/>
      <c r="O3" s="44"/>
    </row>
    <row r="4" spans="1:16" ht="15" x14ac:dyDescent="0.2">
      <c r="A4" s="39" t="s">
        <v>3</v>
      </c>
      <c r="B4" s="40"/>
      <c r="C4" s="56" t="s">
        <v>515</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548</v>
      </c>
      <c r="B6" s="40"/>
      <c r="C6" s="46"/>
      <c r="D6" s="41"/>
      <c r="E6" s="41"/>
      <c r="F6" s="42"/>
      <c r="G6" s="43"/>
      <c r="H6" s="43"/>
      <c r="I6" s="43"/>
      <c r="J6" s="43"/>
      <c r="K6" s="43"/>
      <c r="L6" s="43"/>
      <c r="M6" s="43"/>
      <c r="N6" s="47" t="s">
        <v>28</v>
      </c>
      <c r="O6" s="48"/>
    </row>
    <row r="7" spans="1:16" ht="14.25" x14ac:dyDescent="0.2">
      <c r="A7" s="10" t="s">
        <v>542</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
      <c r="B10" s="29"/>
      <c r="C10" s="30"/>
      <c r="D10" s="22"/>
      <c r="E10" s="31"/>
      <c r="F10" s="26"/>
      <c r="G10" s="32"/>
      <c r="H10" s="28"/>
      <c r="I10" s="32"/>
      <c r="J10" s="28"/>
      <c r="K10" s="32"/>
      <c r="L10" s="28"/>
      <c r="M10" s="32"/>
      <c r="N10" s="28"/>
      <c r="O10" s="33"/>
    </row>
    <row r="11" spans="1:16" s="107" customFormat="1" ht="25.5" x14ac:dyDescent="0.2">
      <c r="A11" s="100">
        <v>1</v>
      </c>
      <c r="B11" s="101" t="s">
        <v>48</v>
      </c>
      <c r="C11" s="102"/>
      <c r="D11" s="103"/>
      <c r="E11" s="104"/>
      <c r="F11" s="105"/>
      <c r="G11" s="106"/>
      <c r="H11" s="105"/>
      <c r="I11" s="106"/>
      <c r="J11" s="105"/>
      <c r="K11" s="106"/>
      <c r="L11" s="105"/>
      <c r="M11" s="106"/>
      <c r="N11" s="105"/>
      <c r="O11" s="105"/>
    </row>
    <row r="12" spans="1:16" s="107" customFormat="1" ht="63.75" x14ac:dyDescent="0.2">
      <c r="A12" s="109" t="s">
        <v>129</v>
      </c>
      <c r="B12" s="116" t="s">
        <v>373</v>
      </c>
      <c r="C12" s="109" t="s">
        <v>50</v>
      </c>
      <c r="D12" s="228">
        <v>8</v>
      </c>
      <c r="E12" s="185"/>
      <c r="F12" s="112"/>
      <c r="G12" s="113"/>
      <c r="H12" s="62"/>
      <c r="I12" s="113"/>
      <c r="J12" s="53"/>
      <c r="K12" s="113"/>
      <c r="L12" s="53"/>
      <c r="M12" s="113"/>
      <c r="N12" s="53"/>
      <c r="O12" s="53"/>
    </row>
    <row r="13" spans="1:16" s="107" customFormat="1" ht="51" x14ac:dyDescent="0.2">
      <c r="A13" s="109" t="s">
        <v>130</v>
      </c>
      <c r="B13" s="116" t="s">
        <v>377</v>
      </c>
      <c r="C13" s="109" t="s">
        <v>50</v>
      </c>
      <c r="D13" s="108">
        <v>41.5</v>
      </c>
      <c r="E13" s="185"/>
      <c r="F13" s="112"/>
      <c r="G13" s="113"/>
      <c r="H13" s="62"/>
      <c r="I13" s="113"/>
      <c r="J13" s="53"/>
      <c r="K13" s="113"/>
      <c r="L13" s="53"/>
      <c r="M13" s="113"/>
      <c r="N13" s="53"/>
      <c r="O13" s="53"/>
    </row>
    <row r="14" spans="1:16" s="107" customFormat="1" ht="51" x14ac:dyDescent="0.2">
      <c r="A14" s="109" t="s">
        <v>131</v>
      </c>
      <c r="B14" s="116" t="s">
        <v>374</v>
      </c>
      <c r="C14" s="109" t="s">
        <v>50</v>
      </c>
      <c r="D14" s="108">
        <v>349.3</v>
      </c>
      <c r="E14" s="185"/>
      <c r="F14" s="112"/>
      <c r="G14" s="113"/>
      <c r="H14" s="62"/>
      <c r="I14" s="113"/>
      <c r="J14" s="53"/>
      <c r="K14" s="113"/>
      <c r="L14" s="53"/>
      <c r="M14" s="113"/>
      <c r="N14" s="53"/>
      <c r="O14" s="53"/>
    </row>
    <row r="15" spans="1:16" s="107" customFormat="1" ht="51" x14ac:dyDescent="0.2">
      <c r="A15" s="109" t="s">
        <v>132</v>
      </c>
      <c r="B15" s="116" t="s">
        <v>49</v>
      </c>
      <c r="C15" s="109" t="s">
        <v>50</v>
      </c>
      <c r="D15" s="108">
        <v>530.6</v>
      </c>
      <c r="E15" s="185"/>
      <c r="F15" s="112"/>
      <c r="G15" s="113"/>
      <c r="H15" s="62"/>
      <c r="I15" s="113"/>
      <c r="J15" s="53"/>
      <c r="K15" s="113"/>
      <c r="L15" s="53"/>
      <c r="M15" s="113"/>
      <c r="N15" s="53"/>
      <c r="O15" s="53"/>
    </row>
    <row r="16" spans="1:16" s="107" customFormat="1" ht="63.75" x14ac:dyDescent="0.2">
      <c r="A16" s="109" t="s">
        <v>133</v>
      </c>
      <c r="B16" s="116" t="s">
        <v>51</v>
      </c>
      <c r="C16" s="109" t="s">
        <v>50</v>
      </c>
      <c r="D16" s="108">
        <v>316.7</v>
      </c>
      <c r="E16" s="185"/>
      <c r="F16" s="112"/>
      <c r="G16" s="113"/>
      <c r="H16" s="62"/>
      <c r="I16" s="113"/>
      <c r="J16" s="53"/>
      <c r="K16" s="113"/>
      <c r="L16" s="53"/>
      <c r="M16" s="113"/>
      <c r="N16" s="53"/>
      <c r="O16" s="53"/>
    </row>
    <row r="17" spans="1:15" s="107" customFormat="1" ht="63.75" x14ac:dyDescent="0.2">
      <c r="A17" s="109" t="s">
        <v>134</v>
      </c>
      <c r="B17" s="116" t="s">
        <v>52</v>
      </c>
      <c r="C17" s="109" t="s">
        <v>50</v>
      </c>
      <c r="D17" s="108">
        <v>91.7</v>
      </c>
      <c r="E17" s="185"/>
      <c r="F17" s="112"/>
      <c r="G17" s="113"/>
      <c r="H17" s="62"/>
      <c r="I17" s="113"/>
      <c r="J17" s="53"/>
      <c r="K17" s="113"/>
      <c r="L17" s="53"/>
      <c r="M17" s="113"/>
      <c r="N17" s="53"/>
      <c r="O17" s="53"/>
    </row>
    <row r="18" spans="1:15" s="107" customFormat="1" ht="63.75" x14ac:dyDescent="0.2">
      <c r="A18" s="109" t="s">
        <v>135</v>
      </c>
      <c r="B18" s="116" t="s">
        <v>53</v>
      </c>
      <c r="C18" s="109" t="s">
        <v>50</v>
      </c>
      <c r="D18" s="108">
        <v>186.7</v>
      </c>
      <c r="E18" s="185"/>
      <c r="F18" s="112"/>
      <c r="G18" s="113"/>
      <c r="H18" s="62"/>
      <c r="I18" s="113"/>
      <c r="J18" s="53"/>
      <c r="K18" s="113"/>
      <c r="L18" s="53"/>
      <c r="M18" s="113"/>
      <c r="N18" s="53"/>
      <c r="O18" s="53"/>
    </row>
    <row r="19" spans="1:15" s="107" customFormat="1" ht="63.75" x14ac:dyDescent="0.2">
      <c r="A19" s="109" t="s">
        <v>136</v>
      </c>
      <c r="B19" s="116" t="s">
        <v>54</v>
      </c>
      <c r="C19" s="109" t="s">
        <v>50</v>
      </c>
      <c r="D19" s="108">
        <v>95.4</v>
      </c>
      <c r="E19" s="185"/>
      <c r="F19" s="112"/>
      <c r="G19" s="113"/>
      <c r="H19" s="62"/>
      <c r="I19" s="113"/>
      <c r="J19" s="53"/>
      <c r="K19" s="113"/>
      <c r="L19" s="53"/>
      <c r="M19" s="113"/>
      <c r="N19" s="53"/>
      <c r="O19" s="53"/>
    </row>
    <row r="20" spans="1:15" s="107" customFormat="1" ht="76.5" x14ac:dyDescent="0.2">
      <c r="A20" s="109" t="s">
        <v>137</v>
      </c>
      <c r="B20" s="116" t="s">
        <v>60</v>
      </c>
      <c r="C20" s="109" t="s">
        <v>50</v>
      </c>
      <c r="D20" s="228">
        <f>SUM(D16:D19)</f>
        <v>690.49999999999989</v>
      </c>
      <c r="E20" s="111"/>
      <c r="F20" s="53"/>
      <c r="G20" s="113"/>
      <c r="H20" s="53"/>
      <c r="I20" s="113"/>
      <c r="J20" s="53"/>
      <c r="K20" s="113"/>
      <c r="L20" s="53"/>
      <c r="M20" s="113"/>
      <c r="N20" s="53"/>
      <c r="O20" s="53"/>
    </row>
    <row r="21" spans="1:15" s="107" customFormat="1" ht="38.25" x14ac:dyDescent="0.2">
      <c r="A21" s="109" t="s">
        <v>138</v>
      </c>
      <c r="B21" s="116" t="s">
        <v>61</v>
      </c>
      <c r="C21" s="109" t="s">
        <v>62</v>
      </c>
      <c r="D21" s="228">
        <f>245.5+247+21+20+492+395</f>
        <v>1420.5</v>
      </c>
      <c r="E21" s="61"/>
      <c r="F21" s="53"/>
      <c r="G21" s="113"/>
      <c r="H21" s="62"/>
      <c r="I21" s="63"/>
      <c r="J21" s="53"/>
      <c r="K21" s="113"/>
      <c r="L21" s="53"/>
      <c r="M21" s="113"/>
      <c r="N21" s="53"/>
      <c r="O21" s="53"/>
    </row>
    <row r="22" spans="1:15" s="107" customFormat="1" ht="25.5" x14ac:dyDescent="0.2">
      <c r="A22" s="109" t="s">
        <v>139</v>
      </c>
      <c r="B22" s="116" t="s">
        <v>63</v>
      </c>
      <c r="C22" s="109" t="s">
        <v>62</v>
      </c>
      <c r="D22" s="228">
        <f>D21</f>
        <v>1420.5</v>
      </c>
      <c r="E22" s="61"/>
      <c r="F22" s="53"/>
      <c r="G22" s="113"/>
      <c r="H22" s="62"/>
      <c r="I22" s="63"/>
      <c r="J22" s="53"/>
      <c r="K22" s="113"/>
      <c r="L22" s="53"/>
      <c r="M22" s="113"/>
      <c r="N22" s="53"/>
      <c r="O22" s="53"/>
    </row>
    <row r="23" spans="1:15" s="107" customFormat="1" ht="38.25" x14ac:dyDescent="0.2">
      <c r="A23" s="109" t="s">
        <v>140</v>
      </c>
      <c r="B23" s="116" t="s">
        <v>378</v>
      </c>
      <c r="C23" s="109" t="s">
        <v>62</v>
      </c>
      <c r="D23" s="228">
        <f>8</f>
        <v>8</v>
      </c>
      <c r="E23" s="185"/>
      <c r="F23" s="112"/>
      <c r="G23" s="113"/>
      <c r="H23" s="62"/>
      <c r="I23" s="113"/>
      <c r="J23" s="53"/>
      <c r="K23" s="113"/>
      <c r="L23" s="53"/>
      <c r="M23" s="113"/>
      <c r="N23" s="53"/>
      <c r="O23" s="53"/>
    </row>
    <row r="24" spans="1:15" s="107" customFormat="1" ht="25.5" x14ac:dyDescent="0.2">
      <c r="A24" s="109" t="s">
        <v>141</v>
      </c>
      <c r="B24" s="116" t="s">
        <v>75</v>
      </c>
      <c r="C24" s="109" t="s">
        <v>62</v>
      </c>
      <c r="D24" s="228">
        <f>D23</f>
        <v>8</v>
      </c>
      <c r="E24" s="185"/>
      <c r="F24" s="112"/>
      <c r="G24" s="113"/>
      <c r="H24" s="62"/>
      <c r="I24" s="113"/>
      <c r="J24" s="53"/>
      <c r="K24" s="113"/>
      <c r="L24" s="53"/>
      <c r="M24" s="113"/>
      <c r="N24" s="53"/>
      <c r="O24" s="53"/>
    </row>
    <row r="25" spans="1:15" s="107" customFormat="1" ht="38.25" x14ac:dyDescent="0.2">
      <c r="A25" s="109" t="s">
        <v>142</v>
      </c>
      <c r="B25" s="116" t="s">
        <v>64</v>
      </c>
      <c r="C25" s="109" t="s">
        <v>62</v>
      </c>
      <c r="D25" s="228">
        <f>246.8+191+13+50+7.5+2+35+54+64+15+34+3+90</f>
        <v>805.3</v>
      </c>
      <c r="E25" s="61"/>
      <c r="F25" s="53"/>
      <c r="G25" s="113"/>
      <c r="H25" s="62"/>
      <c r="I25" s="63"/>
      <c r="J25" s="53"/>
      <c r="K25" s="113"/>
      <c r="L25" s="53"/>
      <c r="M25" s="113"/>
      <c r="N25" s="53"/>
      <c r="O25" s="53"/>
    </row>
    <row r="26" spans="1:15" s="107" customFormat="1" ht="25.5" x14ac:dyDescent="0.2">
      <c r="A26" s="109" t="s">
        <v>143</v>
      </c>
      <c r="B26" s="116" t="s">
        <v>65</v>
      </c>
      <c r="C26" s="109" t="s">
        <v>62</v>
      </c>
      <c r="D26" s="228">
        <f>D25</f>
        <v>805.3</v>
      </c>
      <c r="E26" s="111"/>
      <c r="F26" s="53"/>
      <c r="G26" s="113"/>
      <c r="H26" s="62"/>
      <c r="I26" s="113"/>
      <c r="J26" s="53"/>
      <c r="K26" s="113"/>
      <c r="L26" s="53"/>
      <c r="M26" s="113"/>
      <c r="N26" s="53"/>
      <c r="O26" s="53"/>
    </row>
    <row r="27" spans="1:15" s="107" customFormat="1" ht="38.25" x14ac:dyDescent="0.2">
      <c r="A27" s="109" t="s">
        <v>144</v>
      </c>
      <c r="B27" s="116" t="s">
        <v>66</v>
      </c>
      <c r="C27" s="109" t="s">
        <v>62</v>
      </c>
      <c r="D27" s="228">
        <f>98+8.2+14+6+4.2+6+5+110+3+3.2+1+12+7+18+1+9.5+72+10+3.6+2.4+5+30+2.6+56+83+43+2.5+9.5+3+5</f>
        <v>633.70000000000005</v>
      </c>
      <c r="E27" s="111"/>
      <c r="F27" s="53"/>
      <c r="G27" s="113"/>
      <c r="H27" s="53"/>
      <c r="I27" s="113"/>
      <c r="J27" s="53"/>
      <c r="K27" s="113"/>
      <c r="L27" s="53"/>
      <c r="M27" s="113"/>
      <c r="N27" s="53"/>
      <c r="O27" s="53"/>
    </row>
    <row r="28" spans="1:15" s="107" customFormat="1" ht="51" x14ac:dyDescent="0.2">
      <c r="A28" s="109" t="s">
        <v>145</v>
      </c>
      <c r="B28" s="116" t="s">
        <v>67</v>
      </c>
      <c r="C28" s="109" t="s">
        <v>62</v>
      </c>
      <c r="D28" s="228">
        <f>D27</f>
        <v>633.70000000000005</v>
      </c>
      <c r="E28" s="61"/>
      <c r="F28" s="53"/>
      <c r="G28" s="113"/>
      <c r="H28" s="62"/>
      <c r="I28" s="63"/>
      <c r="J28" s="53"/>
      <c r="K28" s="113"/>
      <c r="L28" s="53"/>
      <c r="M28" s="113"/>
      <c r="N28" s="53"/>
      <c r="O28" s="53"/>
    </row>
    <row r="29" spans="1:15" s="107" customFormat="1" ht="25.5" x14ac:dyDescent="0.2">
      <c r="A29" s="109" t="s">
        <v>146</v>
      </c>
      <c r="B29" s="116" t="s">
        <v>68</v>
      </c>
      <c r="C29" s="109" t="s">
        <v>69</v>
      </c>
      <c r="D29" s="228">
        <v>244.23</v>
      </c>
      <c r="E29" s="187"/>
      <c r="F29" s="53"/>
      <c r="G29" s="113"/>
      <c r="H29" s="53"/>
      <c r="I29" s="113"/>
      <c r="J29" s="53"/>
      <c r="K29" s="113"/>
      <c r="L29" s="53"/>
      <c r="M29" s="113"/>
      <c r="N29" s="53"/>
      <c r="O29" s="53"/>
    </row>
    <row r="30" spans="1:15" s="107" customFormat="1" ht="14.25" x14ac:dyDescent="0.2">
      <c r="A30" s="109" t="s">
        <v>147</v>
      </c>
      <c r="B30" s="116" t="s">
        <v>70</v>
      </c>
      <c r="C30" s="109" t="s">
        <v>69</v>
      </c>
      <c r="D30" s="228">
        <v>523.01</v>
      </c>
      <c r="E30" s="187"/>
      <c r="F30" s="53"/>
      <c r="G30" s="113"/>
      <c r="H30" s="53"/>
      <c r="I30" s="113"/>
      <c r="J30" s="53"/>
      <c r="K30" s="113"/>
      <c r="L30" s="53"/>
      <c r="M30" s="113"/>
      <c r="N30" s="53"/>
      <c r="O30" s="53"/>
    </row>
    <row r="31" spans="1:15" s="107" customFormat="1" x14ac:dyDescent="0.2">
      <c r="A31" s="109" t="s">
        <v>148</v>
      </c>
      <c r="B31" s="116" t="s">
        <v>71</v>
      </c>
      <c r="C31" s="109" t="s">
        <v>50</v>
      </c>
      <c r="D31" s="228">
        <f>SUM(D12:D19)</f>
        <v>1619.9000000000003</v>
      </c>
      <c r="E31" s="60"/>
      <c r="F31" s="53"/>
      <c r="G31" s="113"/>
      <c r="H31" s="62"/>
      <c r="I31" s="113"/>
      <c r="J31" s="53"/>
      <c r="K31" s="113"/>
      <c r="L31" s="53"/>
      <c r="M31" s="113"/>
      <c r="N31" s="53"/>
      <c r="O31" s="53"/>
    </row>
    <row r="32" spans="1:15" s="107" customFormat="1" x14ac:dyDescent="0.2">
      <c r="A32" s="100"/>
      <c r="B32" s="117" t="s">
        <v>72</v>
      </c>
      <c r="C32" s="117"/>
      <c r="D32" s="150"/>
      <c r="E32" s="104"/>
      <c r="F32" s="105"/>
      <c r="G32" s="106"/>
      <c r="H32" s="105"/>
      <c r="I32" s="106"/>
      <c r="J32" s="105"/>
      <c r="K32" s="106"/>
      <c r="L32" s="105"/>
      <c r="M32" s="106"/>
      <c r="N32" s="105"/>
      <c r="O32" s="105"/>
    </row>
    <row r="33" spans="1:15" s="107" customFormat="1" ht="51" x14ac:dyDescent="0.2">
      <c r="A33" s="109" t="s">
        <v>149</v>
      </c>
      <c r="B33" s="116" t="s">
        <v>351</v>
      </c>
      <c r="C33" s="109" t="s">
        <v>50</v>
      </c>
      <c r="D33" s="228">
        <v>300.7</v>
      </c>
      <c r="E33" s="185"/>
      <c r="F33" s="112"/>
      <c r="G33" s="113"/>
      <c r="H33" s="62"/>
      <c r="I33" s="113"/>
      <c r="J33" s="53"/>
      <c r="K33" s="113"/>
      <c r="L33" s="53"/>
      <c r="M33" s="113"/>
      <c r="N33" s="53"/>
      <c r="O33" s="53"/>
    </row>
    <row r="34" spans="1:15" s="107" customFormat="1" ht="38.25" x14ac:dyDescent="0.2">
      <c r="A34" s="109" t="s">
        <v>150</v>
      </c>
      <c r="B34" s="116" t="s">
        <v>61</v>
      </c>
      <c r="C34" s="109" t="s">
        <v>62</v>
      </c>
      <c r="D34" s="228">
        <f>3.5+11.6+61.2</f>
        <v>76.3</v>
      </c>
      <c r="E34" s="61"/>
      <c r="F34" s="53"/>
      <c r="G34" s="113"/>
      <c r="H34" s="62"/>
      <c r="I34" s="63"/>
      <c r="J34" s="53"/>
      <c r="K34" s="113"/>
      <c r="L34" s="53"/>
      <c r="M34" s="113"/>
      <c r="N34" s="53"/>
      <c r="O34" s="53"/>
    </row>
    <row r="35" spans="1:15" s="107" customFormat="1" ht="25.5" x14ac:dyDescent="0.2">
      <c r="A35" s="109" t="s">
        <v>151</v>
      </c>
      <c r="B35" s="116" t="s">
        <v>63</v>
      </c>
      <c r="C35" s="109" t="s">
        <v>62</v>
      </c>
      <c r="D35" s="228">
        <f>D34</f>
        <v>76.3</v>
      </c>
      <c r="E35" s="61"/>
      <c r="F35" s="53"/>
      <c r="G35" s="113"/>
      <c r="H35" s="62"/>
      <c r="I35" s="63"/>
      <c r="J35" s="53"/>
      <c r="K35" s="113"/>
      <c r="L35" s="53"/>
      <c r="M35" s="113"/>
      <c r="N35" s="53"/>
      <c r="O35" s="53"/>
    </row>
    <row r="36" spans="1:15" s="107" customFormat="1" ht="38.25" x14ac:dyDescent="0.2">
      <c r="A36" s="109" t="s">
        <v>152</v>
      </c>
      <c r="B36" s="116" t="s">
        <v>378</v>
      </c>
      <c r="C36" s="109" t="s">
        <v>62</v>
      </c>
      <c r="D36" s="228">
        <f>2+1</f>
        <v>3</v>
      </c>
      <c r="E36" s="185"/>
      <c r="F36" s="112"/>
      <c r="G36" s="113"/>
      <c r="H36" s="62"/>
      <c r="I36" s="113"/>
      <c r="J36" s="53"/>
      <c r="K36" s="113"/>
      <c r="L36" s="53"/>
      <c r="M36" s="113"/>
      <c r="N36" s="53"/>
      <c r="O36" s="53"/>
    </row>
    <row r="37" spans="1:15" s="107" customFormat="1" ht="25.5" x14ac:dyDescent="0.2">
      <c r="A37" s="109" t="s">
        <v>153</v>
      </c>
      <c r="B37" s="116" t="s">
        <v>75</v>
      </c>
      <c r="C37" s="109" t="s">
        <v>62</v>
      </c>
      <c r="D37" s="228">
        <f>D36</f>
        <v>3</v>
      </c>
      <c r="E37" s="185"/>
      <c r="F37" s="112"/>
      <c r="G37" s="113"/>
      <c r="H37" s="62"/>
      <c r="I37" s="113"/>
      <c r="J37" s="53"/>
      <c r="K37" s="113"/>
      <c r="L37" s="53"/>
      <c r="M37" s="113"/>
      <c r="N37" s="53"/>
      <c r="O37" s="53"/>
    </row>
    <row r="38" spans="1:15" s="107" customFormat="1" ht="38.25" x14ac:dyDescent="0.2">
      <c r="A38" s="109" t="s">
        <v>154</v>
      </c>
      <c r="B38" s="116" t="s">
        <v>64</v>
      </c>
      <c r="C38" s="109" t="s">
        <v>62</v>
      </c>
      <c r="D38" s="228">
        <f>3.3+3.3+3.7+13+6.5+31.7</f>
        <v>61.5</v>
      </c>
      <c r="E38" s="61"/>
      <c r="F38" s="53"/>
      <c r="G38" s="113"/>
      <c r="H38" s="62"/>
      <c r="I38" s="63"/>
      <c r="J38" s="53"/>
      <c r="K38" s="113"/>
      <c r="L38" s="53"/>
      <c r="M38" s="113"/>
      <c r="N38" s="53"/>
      <c r="O38" s="53"/>
    </row>
    <row r="39" spans="1:15" s="107" customFormat="1" ht="25.5" x14ac:dyDescent="0.2">
      <c r="A39" s="109" t="s">
        <v>155</v>
      </c>
      <c r="B39" s="116" t="s">
        <v>65</v>
      </c>
      <c r="C39" s="109" t="s">
        <v>62</v>
      </c>
      <c r="D39" s="228">
        <f>D38</f>
        <v>61.5</v>
      </c>
      <c r="E39" s="111"/>
      <c r="F39" s="53"/>
      <c r="G39" s="113"/>
      <c r="H39" s="62"/>
      <c r="I39" s="113"/>
      <c r="J39" s="53"/>
      <c r="K39" s="113"/>
      <c r="L39" s="53"/>
      <c r="M39" s="113"/>
      <c r="N39" s="53"/>
      <c r="O39" s="53"/>
    </row>
    <row r="40" spans="1:15" s="107" customFormat="1" ht="38.25" x14ac:dyDescent="0.2">
      <c r="A40" s="109" t="s">
        <v>156</v>
      </c>
      <c r="B40" s="116" t="s">
        <v>66</v>
      </c>
      <c r="C40" s="109" t="s">
        <v>62</v>
      </c>
      <c r="D40" s="228">
        <f>13+14.2+9+25+33+200</f>
        <v>294.2</v>
      </c>
      <c r="E40" s="111"/>
      <c r="F40" s="53"/>
      <c r="G40" s="113"/>
      <c r="H40" s="53"/>
      <c r="I40" s="113"/>
      <c r="J40" s="53"/>
      <c r="K40" s="113"/>
      <c r="L40" s="53"/>
      <c r="M40" s="113"/>
      <c r="N40" s="53"/>
      <c r="O40" s="53"/>
    </row>
    <row r="41" spans="1:15" s="107" customFormat="1" ht="51" x14ac:dyDescent="0.2">
      <c r="A41" s="109" t="s">
        <v>157</v>
      </c>
      <c r="B41" s="116" t="s">
        <v>67</v>
      </c>
      <c r="C41" s="109" t="s">
        <v>62</v>
      </c>
      <c r="D41" s="228">
        <f>D40</f>
        <v>294.2</v>
      </c>
      <c r="E41" s="61"/>
      <c r="F41" s="53"/>
      <c r="G41" s="113"/>
      <c r="H41" s="62"/>
      <c r="I41" s="63"/>
      <c r="J41" s="53"/>
      <c r="K41" s="113"/>
      <c r="L41" s="53"/>
      <c r="M41" s="113"/>
      <c r="N41" s="53"/>
      <c r="O41" s="53"/>
    </row>
    <row r="42" spans="1:15" s="107" customFormat="1" ht="25.5" x14ac:dyDescent="0.2">
      <c r="A42" s="109" t="s">
        <v>158</v>
      </c>
      <c r="B42" s="116" t="s">
        <v>68</v>
      </c>
      <c r="C42" s="109" t="s">
        <v>69</v>
      </c>
      <c r="D42" s="228">
        <v>43.3</v>
      </c>
      <c r="E42" s="187"/>
      <c r="F42" s="53"/>
      <c r="G42" s="113"/>
      <c r="H42" s="53"/>
      <c r="I42" s="113"/>
      <c r="J42" s="53"/>
      <c r="K42" s="113"/>
      <c r="L42" s="53"/>
      <c r="M42" s="113"/>
      <c r="N42" s="53"/>
      <c r="O42" s="53"/>
    </row>
    <row r="43" spans="1:15" s="107" customFormat="1" ht="14.25" x14ac:dyDescent="0.2">
      <c r="A43" s="109" t="s">
        <v>159</v>
      </c>
      <c r="B43" s="116" t="s">
        <v>76</v>
      </c>
      <c r="C43" s="109" t="s">
        <v>69</v>
      </c>
      <c r="D43" s="228">
        <v>83.59</v>
      </c>
      <c r="E43" s="187"/>
      <c r="F43" s="53"/>
      <c r="G43" s="113"/>
      <c r="H43" s="53"/>
      <c r="I43" s="113"/>
      <c r="J43" s="53"/>
      <c r="K43" s="113"/>
      <c r="L43" s="53"/>
      <c r="M43" s="113"/>
      <c r="N43" s="53"/>
      <c r="O43" s="53"/>
    </row>
    <row r="44" spans="1:15" s="107" customFormat="1" x14ac:dyDescent="0.2">
      <c r="A44" s="109" t="s">
        <v>391</v>
      </c>
      <c r="B44" s="116" t="s">
        <v>71</v>
      </c>
      <c r="C44" s="109" t="s">
        <v>50</v>
      </c>
      <c r="D44" s="228">
        <f>SUM(D33)</f>
        <v>300.7</v>
      </c>
      <c r="E44" s="60"/>
      <c r="F44" s="53"/>
      <c r="G44" s="113"/>
      <c r="H44" s="62"/>
      <c r="I44" s="113"/>
      <c r="J44" s="53"/>
      <c r="K44" s="113"/>
      <c r="L44" s="53"/>
      <c r="M44" s="113"/>
      <c r="N44" s="53"/>
      <c r="O44" s="53"/>
    </row>
    <row r="45" spans="1:15" s="107" customFormat="1" ht="25.5" x14ac:dyDescent="0.2">
      <c r="A45" s="100">
        <v>2</v>
      </c>
      <c r="B45" s="101" t="s">
        <v>77</v>
      </c>
      <c r="C45" s="102"/>
      <c r="D45" s="103"/>
      <c r="E45" s="104"/>
      <c r="F45" s="105"/>
      <c r="G45" s="106"/>
      <c r="H45" s="105"/>
      <c r="I45" s="106"/>
      <c r="J45" s="105"/>
      <c r="K45" s="106"/>
      <c r="L45" s="105"/>
      <c r="M45" s="106"/>
      <c r="N45" s="105"/>
      <c r="O45" s="105"/>
    </row>
    <row r="46" spans="1:15" s="107" customFormat="1" ht="51" x14ac:dyDescent="0.2">
      <c r="A46" s="109" t="s">
        <v>160</v>
      </c>
      <c r="B46" s="118" t="s">
        <v>379</v>
      </c>
      <c r="C46" s="194" t="s">
        <v>50</v>
      </c>
      <c r="D46" s="228">
        <v>140</v>
      </c>
      <c r="E46" s="185"/>
      <c r="F46" s="112"/>
      <c r="G46" s="113"/>
      <c r="H46" s="62"/>
      <c r="I46" s="113"/>
      <c r="J46" s="53"/>
      <c r="K46" s="113"/>
      <c r="L46" s="53"/>
      <c r="M46" s="113"/>
      <c r="N46" s="53"/>
      <c r="O46" s="53"/>
    </row>
    <row r="47" spans="1:15" s="107" customFormat="1" ht="51" x14ac:dyDescent="0.2">
      <c r="A47" s="109" t="s">
        <v>161</v>
      </c>
      <c r="B47" s="118" t="s">
        <v>78</v>
      </c>
      <c r="C47" s="194" t="s">
        <v>50</v>
      </c>
      <c r="D47" s="228">
        <v>1471.9</v>
      </c>
      <c r="E47" s="185"/>
      <c r="F47" s="112"/>
      <c r="G47" s="113"/>
      <c r="H47" s="62"/>
      <c r="I47" s="113"/>
      <c r="J47" s="53"/>
      <c r="K47" s="113"/>
      <c r="L47" s="53"/>
      <c r="M47" s="113"/>
      <c r="N47" s="53"/>
      <c r="O47" s="53"/>
    </row>
    <row r="48" spans="1:15" s="107" customFormat="1" ht="51" x14ac:dyDescent="0.2">
      <c r="A48" s="109" t="s">
        <v>162</v>
      </c>
      <c r="B48" s="118" t="s">
        <v>79</v>
      </c>
      <c r="C48" s="194" t="s">
        <v>50</v>
      </c>
      <c r="D48" s="228">
        <v>300.7</v>
      </c>
      <c r="E48" s="185"/>
      <c r="F48" s="112"/>
      <c r="G48" s="113"/>
      <c r="H48" s="62"/>
      <c r="I48" s="113"/>
      <c r="J48" s="53"/>
      <c r="K48" s="113"/>
      <c r="L48" s="53"/>
      <c r="M48" s="113"/>
      <c r="N48" s="53"/>
      <c r="O48" s="53"/>
    </row>
    <row r="49" spans="1:15" s="107" customFormat="1" ht="25.5" x14ac:dyDescent="0.2">
      <c r="A49" s="109" t="s">
        <v>163</v>
      </c>
      <c r="B49" s="118" t="s">
        <v>380</v>
      </c>
      <c r="C49" s="194" t="s">
        <v>50</v>
      </c>
      <c r="D49" s="228">
        <v>41.5</v>
      </c>
      <c r="E49" s="185"/>
      <c r="F49" s="112"/>
      <c r="G49" s="113"/>
      <c r="H49" s="62"/>
      <c r="I49" s="113"/>
      <c r="J49" s="53"/>
      <c r="K49" s="113"/>
      <c r="L49" s="53"/>
      <c r="M49" s="113"/>
      <c r="N49" s="53"/>
      <c r="O49" s="53"/>
    </row>
    <row r="50" spans="1:15" s="107" customFormat="1" ht="25.5" x14ac:dyDescent="0.2">
      <c r="A50" s="109" t="s">
        <v>164</v>
      </c>
      <c r="B50" s="118" t="s">
        <v>381</v>
      </c>
      <c r="C50" s="194" t="s">
        <v>50</v>
      </c>
      <c r="D50" s="228">
        <v>11.7</v>
      </c>
      <c r="E50" s="185"/>
      <c r="F50" s="112"/>
      <c r="G50" s="113"/>
      <c r="H50" s="62"/>
      <c r="I50" s="113"/>
      <c r="J50" s="53"/>
      <c r="K50" s="113"/>
      <c r="L50" s="53"/>
      <c r="M50" s="113"/>
      <c r="N50" s="53"/>
      <c r="O50" s="53"/>
    </row>
    <row r="51" spans="1:15" s="107" customFormat="1" ht="153" x14ac:dyDescent="0.2">
      <c r="A51" s="109" t="s">
        <v>165</v>
      </c>
      <c r="B51" s="115" t="s">
        <v>82</v>
      </c>
      <c r="C51" s="114" t="s">
        <v>20</v>
      </c>
      <c r="D51" s="154">
        <v>1</v>
      </c>
      <c r="E51" s="111"/>
      <c r="F51" s="112"/>
      <c r="G51" s="113"/>
      <c r="H51" s="62"/>
      <c r="I51" s="113"/>
      <c r="J51" s="53"/>
      <c r="K51" s="113"/>
      <c r="L51" s="53"/>
      <c r="M51" s="113"/>
      <c r="N51" s="53"/>
      <c r="O51" s="53"/>
    </row>
    <row r="52" spans="1:15" s="107" customFormat="1" ht="102" x14ac:dyDescent="0.2">
      <c r="A52" s="109" t="s">
        <v>166</v>
      </c>
      <c r="B52" s="115" t="s">
        <v>80</v>
      </c>
      <c r="C52" s="114" t="s">
        <v>20</v>
      </c>
      <c r="D52" s="154">
        <v>6</v>
      </c>
      <c r="E52" s="111"/>
      <c r="F52" s="53"/>
      <c r="G52" s="113"/>
      <c r="H52" s="53"/>
      <c r="I52" s="113"/>
      <c r="J52" s="53"/>
      <c r="K52" s="113"/>
      <c r="L52" s="53"/>
      <c r="M52" s="113"/>
      <c r="N52" s="53"/>
      <c r="O52" s="53"/>
    </row>
    <row r="53" spans="1:15" s="107" customFormat="1" ht="102" x14ac:dyDescent="0.2">
      <c r="A53" s="109" t="s">
        <v>167</v>
      </c>
      <c r="B53" s="115" t="s">
        <v>382</v>
      </c>
      <c r="C53" s="114" t="s">
        <v>20</v>
      </c>
      <c r="D53" s="154">
        <v>3</v>
      </c>
      <c r="E53" s="111"/>
      <c r="F53" s="53"/>
      <c r="G53" s="113"/>
      <c r="H53" s="53"/>
      <c r="I53" s="113"/>
      <c r="J53" s="216"/>
      <c r="K53" s="113"/>
      <c r="L53" s="53"/>
      <c r="M53" s="113"/>
      <c r="N53" s="53"/>
      <c r="O53" s="53"/>
    </row>
    <row r="54" spans="1:15" s="107" customFormat="1" ht="51" x14ac:dyDescent="0.2">
      <c r="A54" s="109" t="s">
        <v>168</v>
      </c>
      <c r="B54" s="195" t="s">
        <v>383</v>
      </c>
      <c r="C54" s="114" t="s">
        <v>20</v>
      </c>
      <c r="D54" s="154">
        <v>1</v>
      </c>
      <c r="E54" s="111"/>
      <c r="F54" s="53"/>
      <c r="G54" s="113"/>
      <c r="H54" s="62"/>
      <c r="I54" s="113"/>
      <c r="J54" s="53"/>
      <c r="K54" s="113"/>
      <c r="L54" s="53"/>
      <c r="M54" s="113"/>
      <c r="N54" s="53"/>
      <c r="O54" s="53"/>
    </row>
    <row r="55" spans="1:15" s="107" customFormat="1" ht="51" x14ac:dyDescent="0.2">
      <c r="A55" s="109" t="s">
        <v>169</v>
      </c>
      <c r="B55" s="195" t="s">
        <v>384</v>
      </c>
      <c r="C55" s="114" t="s">
        <v>20</v>
      </c>
      <c r="D55" s="154">
        <v>14</v>
      </c>
      <c r="E55" s="111"/>
      <c r="F55" s="53"/>
      <c r="G55" s="113"/>
      <c r="H55" s="62"/>
      <c r="I55" s="113"/>
      <c r="J55" s="53"/>
      <c r="K55" s="113"/>
      <c r="L55" s="53"/>
      <c r="M55" s="113"/>
      <c r="N55" s="53"/>
      <c r="O55" s="53"/>
    </row>
    <row r="56" spans="1:15" s="107" customFormat="1" ht="51" x14ac:dyDescent="0.2">
      <c r="A56" s="109" t="s">
        <v>170</v>
      </c>
      <c r="B56" s="195" t="s">
        <v>83</v>
      </c>
      <c r="C56" s="114" t="s">
        <v>20</v>
      </c>
      <c r="D56" s="154">
        <v>20</v>
      </c>
      <c r="E56" s="111"/>
      <c r="F56" s="53"/>
      <c r="G56" s="113"/>
      <c r="H56" s="62"/>
      <c r="I56" s="113"/>
      <c r="J56" s="53"/>
      <c r="K56" s="113"/>
      <c r="L56" s="53"/>
      <c r="M56" s="113"/>
      <c r="N56" s="53"/>
      <c r="O56" s="53"/>
    </row>
    <row r="57" spans="1:15" s="107" customFormat="1" ht="51" x14ac:dyDescent="0.2">
      <c r="A57" s="109" t="s">
        <v>171</v>
      </c>
      <c r="B57" s="195" t="s">
        <v>385</v>
      </c>
      <c r="C57" s="114" t="s">
        <v>20</v>
      </c>
      <c r="D57" s="154">
        <v>10</v>
      </c>
      <c r="E57" s="111"/>
      <c r="F57" s="53"/>
      <c r="G57" s="113"/>
      <c r="H57" s="62"/>
      <c r="I57" s="113"/>
      <c r="J57" s="53"/>
      <c r="K57" s="113"/>
      <c r="L57" s="53"/>
      <c r="M57" s="113"/>
      <c r="N57" s="53"/>
      <c r="O57" s="53"/>
    </row>
    <row r="58" spans="1:15" s="107" customFormat="1" ht="51" x14ac:dyDescent="0.2">
      <c r="A58" s="109" t="s">
        <v>172</v>
      </c>
      <c r="B58" s="195" t="s">
        <v>356</v>
      </c>
      <c r="C58" s="114" t="s">
        <v>20</v>
      </c>
      <c r="D58" s="154">
        <v>6</v>
      </c>
      <c r="E58" s="111"/>
      <c r="F58" s="53"/>
      <c r="G58" s="113"/>
      <c r="H58" s="62"/>
      <c r="I58" s="113"/>
      <c r="J58" s="53"/>
      <c r="K58" s="113"/>
      <c r="L58" s="53"/>
      <c r="M58" s="113"/>
      <c r="N58" s="53"/>
      <c r="O58" s="53"/>
    </row>
    <row r="59" spans="1:15" s="107" customFormat="1" ht="38.25" x14ac:dyDescent="0.2">
      <c r="A59" s="109" t="s">
        <v>173</v>
      </c>
      <c r="B59" s="116" t="s">
        <v>86</v>
      </c>
      <c r="C59" s="114" t="s">
        <v>111</v>
      </c>
      <c r="D59" s="110">
        <v>42</v>
      </c>
      <c r="E59" s="111"/>
      <c r="F59" s="112"/>
      <c r="G59" s="113"/>
      <c r="H59" s="53"/>
      <c r="I59" s="113"/>
      <c r="J59" s="53"/>
      <c r="K59" s="113"/>
      <c r="L59" s="53"/>
      <c r="M59" s="113"/>
      <c r="N59" s="53"/>
      <c r="O59" s="53"/>
    </row>
    <row r="60" spans="1:15" s="107" customFormat="1" ht="25.5" x14ac:dyDescent="0.2">
      <c r="A60" s="109" t="s">
        <v>174</v>
      </c>
      <c r="B60" s="116" t="s">
        <v>88</v>
      </c>
      <c r="C60" s="196" t="s">
        <v>59</v>
      </c>
      <c r="D60" s="110">
        <v>3</v>
      </c>
      <c r="E60" s="185"/>
      <c r="F60" s="53"/>
      <c r="G60" s="113"/>
      <c r="H60" s="62"/>
      <c r="I60" s="113"/>
      <c r="J60" s="53"/>
      <c r="K60" s="113"/>
      <c r="L60" s="53"/>
      <c r="M60" s="113"/>
      <c r="N60" s="53"/>
      <c r="O60" s="53"/>
    </row>
    <row r="61" spans="1:15" s="107" customFormat="1" x14ac:dyDescent="0.2">
      <c r="A61" s="109" t="s">
        <v>175</v>
      </c>
      <c r="B61" s="116" t="s">
        <v>89</v>
      </c>
      <c r="C61" s="114" t="s">
        <v>111</v>
      </c>
      <c r="D61" s="154">
        <f>SUM(D51:D58)+D62</f>
        <v>103</v>
      </c>
      <c r="E61" s="111"/>
      <c r="F61" s="112"/>
      <c r="G61" s="113"/>
      <c r="H61" s="53"/>
      <c r="I61" s="113"/>
      <c r="J61" s="53"/>
      <c r="K61" s="113"/>
      <c r="L61" s="53"/>
      <c r="M61" s="113"/>
      <c r="N61" s="53"/>
      <c r="O61" s="53"/>
    </row>
    <row r="62" spans="1:15" s="107" customFormat="1" ht="25.5" x14ac:dyDescent="0.2">
      <c r="A62" s="109" t="s">
        <v>176</v>
      </c>
      <c r="B62" s="116" t="s">
        <v>516</v>
      </c>
      <c r="C62" s="114" t="s">
        <v>111</v>
      </c>
      <c r="D62" s="153">
        <v>42</v>
      </c>
      <c r="E62" s="185"/>
      <c r="F62" s="62"/>
      <c r="G62" s="63"/>
      <c r="H62" s="62"/>
      <c r="I62" s="63"/>
      <c r="J62" s="62"/>
      <c r="K62" s="63"/>
      <c r="L62" s="62"/>
      <c r="M62" s="63"/>
      <c r="N62" s="62"/>
      <c r="O62" s="62"/>
    </row>
    <row r="63" spans="1:15" s="107" customFormat="1" ht="25.5" x14ac:dyDescent="0.2">
      <c r="A63" s="109" t="s">
        <v>177</v>
      </c>
      <c r="B63" s="116" t="s">
        <v>528</v>
      </c>
      <c r="C63" s="114" t="s">
        <v>111</v>
      </c>
      <c r="D63" s="153">
        <v>42</v>
      </c>
      <c r="E63" s="185"/>
      <c r="F63" s="62"/>
      <c r="G63" s="63"/>
      <c r="H63" s="62"/>
      <c r="I63" s="63"/>
      <c r="J63" s="62"/>
      <c r="K63" s="63"/>
      <c r="L63" s="62"/>
      <c r="M63" s="63"/>
      <c r="N63" s="62"/>
      <c r="O63" s="62"/>
    </row>
    <row r="64" spans="1:15" s="107" customFormat="1" ht="25.5" x14ac:dyDescent="0.2">
      <c r="A64" s="109" t="s">
        <v>178</v>
      </c>
      <c r="B64" s="116" t="s">
        <v>386</v>
      </c>
      <c r="C64" s="114" t="s">
        <v>111</v>
      </c>
      <c r="D64" s="154">
        <v>9</v>
      </c>
      <c r="E64" s="111"/>
      <c r="F64" s="53"/>
      <c r="G64" s="113"/>
      <c r="H64" s="62"/>
      <c r="I64" s="113"/>
      <c r="J64" s="53"/>
      <c r="K64" s="113"/>
      <c r="L64" s="53"/>
      <c r="M64" s="113"/>
      <c r="N64" s="53"/>
      <c r="O64" s="53"/>
    </row>
    <row r="65" spans="1:15" s="107" customFormat="1" ht="25.5" x14ac:dyDescent="0.2">
      <c r="A65" s="109" t="s">
        <v>179</v>
      </c>
      <c r="B65" s="116" t="s">
        <v>90</v>
      </c>
      <c r="C65" s="114" t="s">
        <v>111</v>
      </c>
      <c r="D65" s="154">
        <v>14</v>
      </c>
      <c r="E65" s="111"/>
      <c r="F65" s="53"/>
      <c r="G65" s="113"/>
      <c r="H65" s="62"/>
      <c r="I65" s="113"/>
      <c r="J65" s="53"/>
      <c r="K65" s="113"/>
      <c r="L65" s="53"/>
      <c r="M65" s="113"/>
      <c r="N65" s="53"/>
      <c r="O65" s="53"/>
    </row>
    <row r="66" spans="1:15" s="107" customFormat="1" ht="25.5" x14ac:dyDescent="0.2">
      <c r="A66" s="109" t="s">
        <v>187</v>
      </c>
      <c r="B66" s="116" t="s">
        <v>91</v>
      </c>
      <c r="C66" s="114" t="s">
        <v>111</v>
      </c>
      <c r="D66" s="154">
        <v>3</v>
      </c>
      <c r="E66" s="111"/>
      <c r="F66" s="53"/>
      <c r="G66" s="113"/>
      <c r="H66" s="62"/>
      <c r="I66" s="113"/>
      <c r="J66" s="53"/>
      <c r="K66" s="113"/>
      <c r="L66" s="53"/>
      <c r="M66" s="113"/>
      <c r="N66" s="53"/>
      <c r="O66" s="53"/>
    </row>
    <row r="67" spans="1:15" s="107" customFormat="1" ht="25.5" x14ac:dyDescent="0.2">
      <c r="A67" s="109" t="s">
        <v>188</v>
      </c>
      <c r="B67" s="116" t="s">
        <v>387</v>
      </c>
      <c r="C67" s="114" t="s">
        <v>111</v>
      </c>
      <c r="D67" s="154">
        <v>1</v>
      </c>
      <c r="E67" s="111"/>
      <c r="F67" s="53"/>
      <c r="G67" s="113"/>
      <c r="H67" s="62"/>
      <c r="I67" s="113"/>
      <c r="J67" s="53"/>
      <c r="K67" s="113"/>
      <c r="L67" s="53"/>
      <c r="M67" s="113"/>
      <c r="N67" s="53"/>
      <c r="O67" s="53"/>
    </row>
    <row r="68" spans="1:15" s="107" customFormat="1" x14ac:dyDescent="0.2">
      <c r="A68" s="109" t="s">
        <v>189</v>
      </c>
      <c r="B68" s="209" t="s">
        <v>112</v>
      </c>
      <c r="C68" s="198"/>
      <c r="D68" s="201"/>
      <c r="E68" s="104"/>
      <c r="F68" s="105"/>
      <c r="G68" s="106"/>
      <c r="H68" s="105"/>
      <c r="I68" s="106"/>
      <c r="J68" s="105"/>
      <c r="K68" s="106"/>
      <c r="L68" s="105"/>
      <c r="M68" s="106"/>
      <c r="N68" s="105"/>
      <c r="O68" s="105"/>
    </row>
    <row r="69" spans="1:15" s="107" customFormat="1" x14ac:dyDescent="0.2">
      <c r="A69" s="109" t="s">
        <v>529</v>
      </c>
      <c r="B69" s="197" t="s">
        <v>359</v>
      </c>
      <c r="C69" s="198" t="s">
        <v>111</v>
      </c>
      <c r="D69" s="201">
        <v>2</v>
      </c>
      <c r="E69" s="184"/>
      <c r="F69" s="112"/>
      <c r="G69" s="112"/>
      <c r="H69" s="188"/>
      <c r="I69" s="113"/>
      <c r="J69" s="53"/>
      <c r="K69" s="113"/>
      <c r="L69" s="53"/>
      <c r="M69" s="113"/>
      <c r="N69" s="53"/>
      <c r="O69" s="53"/>
    </row>
    <row r="70" spans="1:15" s="107" customFormat="1" ht="14.25" x14ac:dyDescent="0.2">
      <c r="A70" s="109" t="s">
        <v>530</v>
      </c>
      <c r="B70" s="197" t="s">
        <v>358</v>
      </c>
      <c r="C70" s="198" t="s">
        <v>111</v>
      </c>
      <c r="D70" s="201">
        <v>2</v>
      </c>
      <c r="E70" s="184"/>
      <c r="F70" s="112"/>
      <c r="G70" s="112"/>
      <c r="H70" s="188"/>
      <c r="I70" s="113"/>
      <c r="J70" s="53"/>
      <c r="K70" s="113"/>
      <c r="L70" s="53"/>
      <c r="M70" s="113"/>
      <c r="N70" s="53"/>
      <c r="O70" s="53"/>
    </row>
    <row r="71" spans="1:15" s="107" customFormat="1" x14ac:dyDescent="0.2">
      <c r="A71" s="109" t="s">
        <v>531</v>
      </c>
      <c r="B71" s="197" t="s">
        <v>114</v>
      </c>
      <c r="C71" s="199" t="s">
        <v>50</v>
      </c>
      <c r="D71" s="231">
        <v>6</v>
      </c>
      <c r="E71" s="189"/>
      <c r="F71" s="112"/>
      <c r="G71" s="112"/>
      <c r="H71" s="188"/>
      <c r="I71" s="113"/>
      <c r="J71" s="53"/>
      <c r="K71" s="113"/>
      <c r="L71" s="53"/>
      <c r="M71" s="113"/>
      <c r="N71" s="53"/>
      <c r="O71" s="53"/>
    </row>
    <row r="72" spans="1:15" s="107" customFormat="1" x14ac:dyDescent="0.2">
      <c r="A72" s="109" t="s">
        <v>532</v>
      </c>
      <c r="B72" s="197" t="s">
        <v>389</v>
      </c>
      <c r="C72" s="198" t="s">
        <v>111</v>
      </c>
      <c r="D72" s="201">
        <v>3</v>
      </c>
      <c r="E72" s="184"/>
      <c r="F72" s="112"/>
      <c r="G72" s="112"/>
      <c r="H72" s="188"/>
      <c r="I72" s="112"/>
      <c r="J72" s="53"/>
      <c r="K72" s="113"/>
      <c r="L72" s="53"/>
      <c r="M72" s="113"/>
      <c r="N72" s="53"/>
      <c r="O72" s="53"/>
    </row>
    <row r="73" spans="1:15" s="107" customFormat="1" ht="14.25" x14ac:dyDescent="0.2">
      <c r="A73" s="109" t="s">
        <v>533</v>
      </c>
      <c r="B73" s="197" t="s">
        <v>390</v>
      </c>
      <c r="C73" s="198" t="s">
        <v>111</v>
      </c>
      <c r="D73" s="201">
        <v>3</v>
      </c>
      <c r="E73" s="184"/>
      <c r="F73" s="112"/>
      <c r="G73" s="112"/>
      <c r="H73" s="188"/>
      <c r="I73" s="112"/>
      <c r="J73" s="53"/>
      <c r="K73" s="113"/>
      <c r="L73" s="53"/>
      <c r="M73" s="113"/>
      <c r="N73" s="53"/>
      <c r="O73" s="53"/>
    </row>
    <row r="74" spans="1:15" s="107" customFormat="1" x14ac:dyDescent="0.2">
      <c r="A74" s="109" t="s">
        <v>534</v>
      </c>
      <c r="B74" s="197" t="s">
        <v>113</v>
      </c>
      <c r="C74" s="199" t="s">
        <v>50</v>
      </c>
      <c r="D74" s="231">
        <v>9</v>
      </c>
      <c r="E74" s="189"/>
      <c r="F74" s="112"/>
      <c r="G74" s="112"/>
      <c r="H74" s="188"/>
      <c r="I74" s="112"/>
      <c r="J74" s="53"/>
      <c r="K74" s="113"/>
      <c r="L74" s="53"/>
      <c r="M74" s="113"/>
      <c r="N74" s="53"/>
      <c r="O74" s="53"/>
    </row>
    <row r="75" spans="1:15" s="107" customFormat="1" x14ac:dyDescent="0.2">
      <c r="A75" s="109" t="s">
        <v>535</v>
      </c>
      <c r="B75" s="200" t="s">
        <v>115</v>
      </c>
      <c r="C75" s="198" t="s">
        <v>111</v>
      </c>
      <c r="D75" s="201">
        <v>15</v>
      </c>
      <c r="E75" s="189"/>
      <c r="F75" s="112"/>
      <c r="G75" s="112"/>
      <c r="H75" s="188"/>
      <c r="I75" s="113"/>
      <c r="J75" s="53"/>
      <c r="K75" s="113"/>
      <c r="L75" s="53"/>
      <c r="M75" s="113"/>
      <c r="N75" s="53"/>
      <c r="O75" s="53"/>
    </row>
    <row r="76" spans="1:15" s="107" customFormat="1" x14ac:dyDescent="0.2">
      <c r="A76" s="109" t="s">
        <v>536</v>
      </c>
      <c r="B76" s="116" t="s">
        <v>95</v>
      </c>
      <c r="C76" s="114" t="s">
        <v>50</v>
      </c>
      <c r="D76" s="230">
        <f>SUM(D46:D48)</f>
        <v>1912.6000000000001</v>
      </c>
      <c r="E76" s="187"/>
      <c r="F76" s="112"/>
      <c r="G76" s="113"/>
      <c r="H76" s="62"/>
      <c r="I76" s="113"/>
      <c r="J76" s="53"/>
      <c r="K76" s="113"/>
      <c r="L76" s="53"/>
      <c r="M76" s="113"/>
      <c r="N76" s="53"/>
      <c r="O76" s="53"/>
    </row>
    <row r="77" spans="1:15" s="107" customFormat="1" ht="25.5" x14ac:dyDescent="0.2">
      <c r="A77" s="109" t="s">
        <v>537</v>
      </c>
      <c r="B77" s="119" t="s">
        <v>96</v>
      </c>
      <c r="C77" s="114" t="s">
        <v>50</v>
      </c>
      <c r="D77" s="230">
        <f>D76</f>
        <v>1912.6000000000001</v>
      </c>
      <c r="E77" s="111"/>
      <c r="F77" s="112"/>
      <c r="G77" s="113"/>
      <c r="H77" s="62"/>
      <c r="I77" s="113"/>
      <c r="J77" s="53"/>
      <c r="K77" s="113"/>
      <c r="L77" s="53"/>
      <c r="M77" s="113"/>
      <c r="N77" s="53"/>
      <c r="O77" s="53"/>
    </row>
    <row r="78" spans="1:15" s="107" customFormat="1" ht="51" x14ac:dyDescent="0.2">
      <c r="A78" s="109" t="s">
        <v>538</v>
      </c>
      <c r="B78" s="116" t="s">
        <v>97</v>
      </c>
      <c r="C78" s="114" t="s">
        <v>59</v>
      </c>
      <c r="D78" s="110">
        <v>111</v>
      </c>
      <c r="E78" s="111"/>
      <c r="F78" s="112"/>
      <c r="G78" s="113"/>
      <c r="H78" s="53"/>
      <c r="I78" s="113"/>
      <c r="J78" s="53"/>
      <c r="K78" s="113"/>
      <c r="L78" s="53"/>
      <c r="M78" s="113"/>
      <c r="N78" s="53"/>
      <c r="O78" s="53"/>
    </row>
    <row r="79" spans="1:15" s="107" customFormat="1" ht="63.75" x14ac:dyDescent="0.2">
      <c r="A79" s="109" t="s">
        <v>539</v>
      </c>
      <c r="B79" s="116" t="s">
        <v>98</v>
      </c>
      <c r="C79" s="114" t="s">
        <v>59</v>
      </c>
      <c r="D79" s="110">
        <v>90</v>
      </c>
      <c r="E79" s="111"/>
      <c r="F79" s="112"/>
      <c r="G79" s="113"/>
      <c r="H79" s="53"/>
      <c r="I79" s="113"/>
      <c r="J79" s="53"/>
      <c r="K79" s="113"/>
      <c r="L79" s="53"/>
      <c r="M79" s="113"/>
      <c r="N79" s="53"/>
      <c r="O79" s="53"/>
    </row>
    <row r="80" spans="1:15" s="205" customFormat="1" ht="25.5" x14ac:dyDescent="0.2">
      <c r="A80" s="142">
        <v>3</v>
      </c>
      <c r="B80" s="206" t="s">
        <v>370</v>
      </c>
      <c r="C80" s="207"/>
      <c r="D80" s="208"/>
      <c r="E80" s="202"/>
      <c r="F80" s="203"/>
      <c r="G80" s="204"/>
      <c r="H80" s="203"/>
      <c r="I80" s="204"/>
      <c r="J80" s="203"/>
      <c r="K80" s="204"/>
      <c r="L80" s="203"/>
      <c r="M80" s="204"/>
      <c r="N80" s="203"/>
      <c r="O80" s="203"/>
    </row>
    <row r="81" spans="1:15" s="107" customFormat="1" ht="25.5" x14ac:dyDescent="0.2">
      <c r="A81" s="109" t="s">
        <v>191</v>
      </c>
      <c r="B81" s="118" t="s">
        <v>388</v>
      </c>
      <c r="C81" s="194" t="s">
        <v>50</v>
      </c>
      <c r="D81" s="228">
        <f>SUM(D12)</f>
        <v>8</v>
      </c>
      <c r="E81" s="185"/>
      <c r="F81" s="112"/>
      <c r="G81" s="113"/>
      <c r="H81" s="62"/>
      <c r="I81" s="113"/>
      <c r="J81" s="53"/>
      <c r="K81" s="113"/>
      <c r="L81" s="53"/>
      <c r="M81" s="113"/>
      <c r="N81" s="53"/>
      <c r="O81" s="53"/>
    </row>
    <row r="82" spans="1:15" s="107" customFormat="1" ht="63.75" x14ac:dyDescent="0.2">
      <c r="A82" s="109" t="s">
        <v>192</v>
      </c>
      <c r="B82" s="116" t="s">
        <v>466</v>
      </c>
      <c r="C82" s="109" t="s">
        <v>20</v>
      </c>
      <c r="D82" s="153">
        <v>1</v>
      </c>
      <c r="E82" s="185"/>
      <c r="F82" s="112"/>
      <c r="G82" s="113"/>
      <c r="H82" s="62"/>
      <c r="I82" s="113"/>
      <c r="J82" s="53"/>
      <c r="K82" s="113"/>
      <c r="L82" s="53"/>
      <c r="M82" s="113"/>
      <c r="N82" s="53"/>
      <c r="O82" s="53"/>
    </row>
    <row r="83" spans="1:15" s="107" customFormat="1" ht="25.5" x14ac:dyDescent="0.2">
      <c r="A83" s="109" t="s">
        <v>467</v>
      </c>
      <c r="B83" s="120" t="s">
        <v>486</v>
      </c>
      <c r="C83" s="121" t="s">
        <v>20</v>
      </c>
      <c r="D83" s="137">
        <v>1</v>
      </c>
      <c r="E83" s="185"/>
      <c r="F83" s="188"/>
      <c r="G83" s="63"/>
      <c r="H83" s="62"/>
      <c r="I83" s="63"/>
      <c r="J83" s="62"/>
      <c r="K83" s="63"/>
      <c r="L83" s="62"/>
      <c r="M83" s="63"/>
      <c r="N83" s="62"/>
      <c r="O83" s="62"/>
    </row>
    <row r="84" spans="1:15" s="107" customFormat="1" ht="38.25" x14ac:dyDescent="0.2">
      <c r="A84" s="109" t="s">
        <v>468</v>
      </c>
      <c r="B84" s="120" t="s">
        <v>487</v>
      </c>
      <c r="C84" s="121" t="s">
        <v>20</v>
      </c>
      <c r="D84" s="137">
        <v>2</v>
      </c>
      <c r="E84" s="185"/>
      <c r="F84" s="188"/>
      <c r="G84" s="63"/>
      <c r="H84" s="62"/>
      <c r="I84" s="63"/>
      <c r="J84" s="62"/>
      <c r="K84" s="63"/>
      <c r="L84" s="62"/>
      <c r="M84" s="63"/>
      <c r="N84" s="62"/>
      <c r="O84" s="62"/>
    </row>
    <row r="85" spans="1:15" s="107" customFormat="1" ht="25.5" x14ac:dyDescent="0.2">
      <c r="A85" s="109" t="s">
        <v>469</v>
      </c>
      <c r="B85" s="120" t="s">
        <v>488</v>
      </c>
      <c r="C85" s="121" t="s">
        <v>111</v>
      </c>
      <c r="D85" s="137">
        <v>2</v>
      </c>
      <c r="E85" s="185"/>
      <c r="F85" s="188"/>
      <c r="G85" s="63"/>
      <c r="H85" s="62"/>
      <c r="I85" s="63"/>
      <c r="J85" s="62"/>
      <c r="K85" s="63"/>
      <c r="L85" s="62"/>
      <c r="M85" s="63"/>
      <c r="N85" s="62"/>
      <c r="O85" s="62"/>
    </row>
    <row r="86" spans="1:15" s="107" customFormat="1" ht="25.5" x14ac:dyDescent="0.2">
      <c r="A86" s="109" t="s">
        <v>470</v>
      </c>
      <c r="B86" s="120" t="s">
        <v>489</v>
      </c>
      <c r="C86" s="121" t="s">
        <v>111</v>
      </c>
      <c r="D86" s="137">
        <v>2</v>
      </c>
      <c r="E86" s="185"/>
      <c r="F86" s="188"/>
      <c r="G86" s="63"/>
      <c r="H86" s="62"/>
      <c r="I86" s="63"/>
      <c r="J86" s="62"/>
      <c r="K86" s="63"/>
      <c r="L86" s="62"/>
      <c r="M86" s="63"/>
      <c r="N86" s="62"/>
      <c r="O86" s="62"/>
    </row>
    <row r="87" spans="1:15" s="107" customFormat="1" x14ac:dyDescent="0.2">
      <c r="A87" s="109" t="s">
        <v>471</v>
      </c>
      <c r="B87" s="120" t="s">
        <v>490</v>
      </c>
      <c r="C87" s="121" t="s">
        <v>111</v>
      </c>
      <c r="D87" s="137">
        <v>2</v>
      </c>
      <c r="E87" s="185"/>
      <c r="F87" s="188"/>
      <c r="G87" s="63"/>
      <c r="H87" s="62"/>
      <c r="I87" s="63"/>
      <c r="J87" s="62"/>
      <c r="K87" s="63"/>
      <c r="L87" s="62"/>
      <c r="M87" s="63"/>
      <c r="N87" s="62"/>
      <c r="O87" s="62"/>
    </row>
    <row r="88" spans="1:15" s="107" customFormat="1" ht="25.5" x14ac:dyDescent="0.2">
      <c r="A88" s="109" t="s">
        <v>472</v>
      </c>
      <c r="B88" s="120" t="s">
        <v>491</v>
      </c>
      <c r="C88" s="121" t="s">
        <v>111</v>
      </c>
      <c r="D88" s="137">
        <v>1</v>
      </c>
      <c r="E88" s="185"/>
      <c r="F88" s="188"/>
      <c r="G88" s="63"/>
      <c r="H88" s="62"/>
      <c r="I88" s="63"/>
      <c r="J88" s="62"/>
      <c r="K88" s="63"/>
      <c r="L88" s="62"/>
      <c r="M88" s="63"/>
      <c r="N88" s="62"/>
      <c r="O88" s="62"/>
    </row>
    <row r="89" spans="1:15" s="107" customFormat="1" x14ac:dyDescent="0.2">
      <c r="A89" s="109" t="s">
        <v>473</v>
      </c>
      <c r="B89" s="120" t="s">
        <v>492</v>
      </c>
      <c r="C89" s="121" t="s">
        <v>111</v>
      </c>
      <c r="D89" s="137">
        <v>3</v>
      </c>
      <c r="E89" s="185"/>
      <c r="F89" s="188"/>
      <c r="G89" s="63"/>
      <c r="H89" s="62"/>
      <c r="I89" s="63"/>
      <c r="J89" s="62"/>
      <c r="K89" s="63"/>
      <c r="L89" s="62"/>
      <c r="M89" s="63"/>
      <c r="N89" s="62"/>
      <c r="O89" s="62"/>
    </row>
    <row r="90" spans="1:15" s="107" customFormat="1" x14ac:dyDescent="0.2">
      <c r="A90" s="109" t="s">
        <v>474</v>
      </c>
      <c r="B90" s="120" t="s">
        <v>493</v>
      </c>
      <c r="C90" s="121" t="s">
        <v>111</v>
      </c>
      <c r="D90" s="137">
        <v>1</v>
      </c>
      <c r="E90" s="185"/>
      <c r="F90" s="188"/>
      <c r="G90" s="63"/>
      <c r="H90" s="62"/>
      <c r="I90" s="63"/>
      <c r="J90" s="62"/>
      <c r="K90" s="63"/>
      <c r="L90" s="62"/>
      <c r="M90" s="63"/>
      <c r="N90" s="62"/>
      <c r="O90" s="62"/>
    </row>
    <row r="91" spans="1:15" s="107" customFormat="1" x14ac:dyDescent="0.2">
      <c r="A91" s="109" t="s">
        <v>475</v>
      </c>
      <c r="B91" s="120" t="s">
        <v>494</v>
      </c>
      <c r="C91" s="121" t="s">
        <v>111</v>
      </c>
      <c r="D91" s="137">
        <v>2</v>
      </c>
      <c r="E91" s="185"/>
      <c r="F91" s="188"/>
      <c r="G91" s="63"/>
      <c r="H91" s="62"/>
      <c r="I91" s="63"/>
      <c r="J91" s="62"/>
      <c r="K91" s="63"/>
      <c r="L91" s="62"/>
      <c r="M91" s="63"/>
      <c r="N91" s="62"/>
      <c r="O91" s="62"/>
    </row>
    <row r="92" spans="1:15" s="107" customFormat="1" x14ac:dyDescent="0.2">
      <c r="A92" s="109" t="s">
        <v>476</v>
      </c>
      <c r="B92" s="120" t="s">
        <v>495</v>
      </c>
      <c r="C92" s="121" t="s">
        <v>111</v>
      </c>
      <c r="D92" s="137">
        <v>1</v>
      </c>
      <c r="E92" s="185"/>
      <c r="F92" s="188"/>
      <c r="G92" s="63"/>
      <c r="H92" s="62"/>
      <c r="I92" s="63"/>
      <c r="J92" s="62"/>
      <c r="K92" s="63"/>
      <c r="L92" s="62"/>
      <c r="M92" s="63"/>
      <c r="N92" s="62"/>
      <c r="O92" s="62"/>
    </row>
    <row r="93" spans="1:15" s="107" customFormat="1" x14ac:dyDescent="0.2">
      <c r="A93" s="109" t="s">
        <v>477</v>
      </c>
      <c r="B93" s="120" t="s">
        <v>496</v>
      </c>
      <c r="C93" s="121" t="s">
        <v>111</v>
      </c>
      <c r="D93" s="137">
        <v>2</v>
      </c>
      <c r="E93" s="185"/>
      <c r="F93" s="188"/>
      <c r="G93" s="63"/>
      <c r="H93" s="62"/>
      <c r="I93" s="63"/>
      <c r="J93" s="62"/>
      <c r="K93" s="63"/>
      <c r="L93" s="62"/>
      <c r="M93" s="63"/>
      <c r="N93" s="62"/>
      <c r="O93" s="62"/>
    </row>
    <row r="94" spans="1:15" s="107" customFormat="1" x14ac:dyDescent="0.2">
      <c r="A94" s="109" t="s">
        <v>478</v>
      </c>
      <c r="B94" s="120" t="s">
        <v>275</v>
      </c>
      <c r="C94" s="121" t="s">
        <v>111</v>
      </c>
      <c r="D94" s="137">
        <v>2</v>
      </c>
      <c r="E94" s="185"/>
      <c r="F94" s="188"/>
      <c r="G94" s="63"/>
      <c r="H94" s="62"/>
      <c r="I94" s="63"/>
      <c r="J94" s="62"/>
      <c r="K94" s="63"/>
      <c r="L94" s="62"/>
      <c r="M94" s="63"/>
      <c r="N94" s="62"/>
      <c r="O94" s="62"/>
    </row>
    <row r="95" spans="1:15" s="107" customFormat="1" x14ac:dyDescent="0.2">
      <c r="A95" s="109" t="s">
        <v>479</v>
      </c>
      <c r="B95" s="120" t="s">
        <v>497</v>
      </c>
      <c r="C95" s="121" t="s">
        <v>111</v>
      </c>
      <c r="D95" s="137">
        <v>2</v>
      </c>
      <c r="E95" s="185"/>
      <c r="F95" s="188"/>
      <c r="G95" s="63"/>
      <c r="H95" s="62"/>
      <c r="I95" s="63"/>
      <c r="J95" s="62"/>
      <c r="K95" s="63"/>
      <c r="L95" s="62"/>
      <c r="M95" s="63"/>
      <c r="N95" s="62"/>
      <c r="O95" s="62"/>
    </row>
    <row r="96" spans="1:15" s="107" customFormat="1" x14ac:dyDescent="0.2">
      <c r="A96" s="109" t="s">
        <v>480</v>
      </c>
      <c r="B96" s="120" t="s">
        <v>498</v>
      </c>
      <c r="C96" s="121" t="s">
        <v>111</v>
      </c>
      <c r="D96" s="137">
        <v>1</v>
      </c>
      <c r="E96" s="185"/>
      <c r="F96" s="188"/>
      <c r="G96" s="63"/>
      <c r="H96" s="62"/>
      <c r="I96" s="63"/>
      <c r="J96" s="62"/>
      <c r="K96" s="63"/>
      <c r="L96" s="62"/>
      <c r="M96" s="63"/>
      <c r="N96" s="62"/>
      <c r="O96" s="62"/>
    </row>
    <row r="97" spans="1:15" s="107" customFormat="1" x14ac:dyDescent="0.2">
      <c r="A97" s="109" t="s">
        <v>481</v>
      </c>
      <c r="B97" s="120" t="s">
        <v>281</v>
      </c>
      <c r="C97" s="121" t="s">
        <v>111</v>
      </c>
      <c r="D97" s="137">
        <v>1</v>
      </c>
      <c r="E97" s="185"/>
      <c r="F97" s="188"/>
      <c r="G97" s="63"/>
      <c r="H97" s="62"/>
      <c r="I97" s="63"/>
      <c r="J97" s="62"/>
      <c r="K97" s="63"/>
      <c r="L97" s="62"/>
      <c r="M97" s="63"/>
      <c r="N97" s="62"/>
      <c r="O97" s="62"/>
    </row>
    <row r="98" spans="1:15" s="107" customFormat="1" ht="25.5" x14ac:dyDescent="0.2">
      <c r="A98" s="109" t="s">
        <v>482</v>
      </c>
      <c r="B98" s="120" t="s">
        <v>499</v>
      </c>
      <c r="C98" s="121" t="s">
        <v>111</v>
      </c>
      <c r="D98" s="137">
        <v>1</v>
      </c>
      <c r="E98" s="185"/>
      <c r="F98" s="188"/>
      <c r="G98" s="63"/>
      <c r="H98" s="62"/>
      <c r="I98" s="63"/>
      <c r="J98" s="62"/>
      <c r="K98" s="63"/>
      <c r="L98" s="62"/>
      <c r="M98" s="63"/>
      <c r="N98" s="62"/>
      <c r="O98" s="62"/>
    </row>
    <row r="99" spans="1:15" s="107" customFormat="1" x14ac:dyDescent="0.2">
      <c r="A99" s="109" t="s">
        <v>483</v>
      </c>
      <c r="B99" s="120" t="s">
        <v>280</v>
      </c>
      <c r="C99" s="121" t="s">
        <v>111</v>
      </c>
      <c r="D99" s="137">
        <v>2</v>
      </c>
      <c r="E99" s="185"/>
      <c r="F99" s="188"/>
      <c r="G99" s="63"/>
      <c r="H99" s="62"/>
      <c r="I99" s="63"/>
      <c r="J99" s="62"/>
      <c r="K99" s="63"/>
      <c r="L99" s="62"/>
      <c r="M99" s="63"/>
      <c r="N99" s="62"/>
      <c r="O99" s="62"/>
    </row>
    <row r="100" spans="1:15" s="107" customFormat="1" ht="25.5" x14ac:dyDescent="0.2">
      <c r="A100" s="109" t="s">
        <v>484</v>
      </c>
      <c r="B100" s="120" t="s">
        <v>500</v>
      </c>
      <c r="C100" s="121" t="s">
        <v>20</v>
      </c>
      <c r="D100" s="137">
        <v>1</v>
      </c>
      <c r="E100" s="185"/>
      <c r="F100" s="188"/>
      <c r="G100" s="63"/>
      <c r="H100" s="62"/>
      <c r="I100" s="63"/>
      <c r="J100" s="62"/>
      <c r="K100" s="63"/>
      <c r="L100" s="62"/>
      <c r="M100" s="63"/>
      <c r="N100" s="62"/>
      <c r="O100" s="62"/>
    </row>
    <row r="101" spans="1:15" s="107" customFormat="1" x14ac:dyDescent="0.2">
      <c r="A101" s="109" t="s">
        <v>485</v>
      </c>
      <c r="B101" s="120" t="s">
        <v>283</v>
      </c>
      <c r="C101" s="121" t="s">
        <v>20</v>
      </c>
      <c r="D101" s="137">
        <v>1</v>
      </c>
      <c r="E101" s="185"/>
      <c r="F101" s="188"/>
      <c r="G101" s="63"/>
      <c r="H101" s="62"/>
      <c r="I101" s="63"/>
      <c r="J101" s="62"/>
      <c r="K101" s="63"/>
      <c r="L101" s="62"/>
      <c r="M101" s="63"/>
      <c r="N101" s="62"/>
      <c r="O101" s="62"/>
    </row>
    <row r="102" spans="1:15" s="107" customFormat="1" x14ac:dyDescent="0.2">
      <c r="A102" s="109" t="s">
        <v>193</v>
      </c>
      <c r="B102" s="116" t="s">
        <v>465</v>
      </c>
      <c r="C102" s="109" t="s">
        <v>20</v>
      </c>
      <c r="D102" s="153">
        <v>1</v>
      </c>
      <c r="E102" s="104"/>
      <c r="F102" s="105"/>
      <c r="G102" s="106"/>
      <c r="H102" s="105"/>
      <c r="I102" s="106"/>
      <c r="J102" s="105"/>
      <c r="K102" s="106"/>
      <c r="L102" s="105"/>
      <c r="M102" s="106"/>
      <c r="N102" s="105"/>
      <c r="O102" s="105"/>
    </row>
    <row r="103" spans="1:15" s="107" customFormat="1" ht="25.5" x14ac:dyDescent="0.2">
      <c r="A103" s="132" t="s">
        <v>436</v>
      </c>
      <c r="B103" s="125" t="s">
        <v>120</v>
      </c>
      <c r="C103" s="121" t="s">
        <v>124</v>
      </c>
      <c r="D103" s="120">
        <v>0.45</v>
      </c>
      <c r="E103" s="111"/>
      <c r="F103" s="112"/>
      <c r="G103" s="113"/>
      <c r="H103" s="53"/>
      <c r="I103" s="113"/>
      <c r="J103" s="53"/>
      <c r="K103" s="113"/>
      <c r="L103" s="53"/>
      <c r="M103" s="113"/>
      <c r="N103" s="53"/>
      <c r="O103" s="53"/>
    </row>
    <row r="104" spans="1:15" s="107" customFormat="1" ht="25.5" x14ac:dyDescent="0.2">
      <c r="A104" s="132" t="s">
        <v>437</v>
      </c>
      <c r="B104" s="125" t="s">
        <v>119</v>
      </c>
      <c r="C104" s="121" t="s">
        <v>124</v>
      </c>
      <c r="D104" s="120">
        <v>1.18</v>
      </c>
      <c r="E104" s="111"/>
      <c r="F104" s="112"/>
      <c r="G104" s="113"/>
      <c r="H104" s="53"/>
      <c r="I104" s="113"/>
      <c r="J104" s="53"/>
      <c r="K104" s="113"/>
      <c r="L104" s="53"/>
      <c r="M104" s="113"/>
      <c r="N104" s="53"/>
      <c r="O104" s="53"/>
    </row>
    <row r="105" spans="1:15" s="107" customFormat="1" x14ac:dyDescent="0.2">
      <c r="A105" s="132" t="s">
        <v>438</v>
      </c>
      <c r="B105" s="125" t="s">
        <v>117</v>
      </c>
      <c r="C105" s="122" t="s">
        <v>118</v>
      </c>
      <c r="D105" s="120">
        <v>147</v>
      </c>
      <c r="E105" s="111"/>
      <c r="F105" s="112"/>
      <c r="G105" s="113"/>
      <c r="H105" s="53"/>
      <c r="I105" s="113"/>
      <c r="J105" s="53"/>
      <c r="K105" s="113"/>
      <c r="L105" s="53"/>
      <c r="M105" s="113"/>
      <c r="N105" s="53"/>
      <c r="O105" s="53"/>
    </row>
    <row r="106" spans="1:15" s="107" customFormat="1" ht="25.5" x14ac:dyDescent="0.2">
      <c r="A106" s="132" t="s">
        <v>439</v>
      </c>
      <c r="B106" s="125" t="s">
        <v>121</v>
      </c>
      <c r="C106" s="122" t="s">
        <v>111</v>
      </c>
      <c r="D106" s="120">
        <v>8</v>
      </c>
      <c r="E106" s="111"/>
      <c r="F106" s="112"/>
      <c r="G106" s="113"/>
      <c r="H106" s="53"/>
      <c r="I106" s="113"/>
      <c r="J106" s="53"/>
      <c r="K106" s="113"/>
      <c r="L106" s="53"/>
      <c r="M106" s="113"/>
      <c r="N106" s="53"/>
      <c r="O106" s="53"/>
    </row>
    <row r="107" spans="1:15" s="107" customFormat="1" ht="14.25" x14ac:dyDescent="0.2">
      <c r="A107" s="109" t="s">
        <v>194</v>
      </c>
      <c r="B107" s="116" t="s">
        <v>501</v>
      </c>
      <c r="C107" s="109" t="s">
        <v>111</v>
      </c>
      <c r="D107" s="153">
        <v>1</v>
      </c>
      <c r="E107" s="184"/>
      <c r="F107" s="112"/>
      <c r="G107" s="112"/>
      <c r="H107" s="188"/>
      <c r="I107" s="113"/>
      <c r="J107" s="53"/>
      <c r="K107" s="113"/>
      <c r="L107" s="53"/>
      <c r="M107" s="113"/>
      <c r="N107" s="53"/>
      <c r="O107" s="53"/>
    </row>
    <row r="108" spans="1:15" s="107" customFormat="1" x14ac:dyDescent="0.2">
      <c r="A108" s="109" t="s">
        <v>195</v>
      </c>
      <c r="B108" s="116" t="s">
        <v>106</v>
      </c>
      <c r="C108" s="114" t="s">
        <v>50</v>
      </c>
      <c r="D108" s="228">
        <f>SUM(D81:D81)</f>
        <v>8</v>
      </c>
      <c r="E108" s="187"/>
      <c r="F108" s="112"/>
      <c r="G108" s="113"/>
      <c r="H108" s="62"/>
      <c r="I108" s="113"/>
      <c r="J108" s="53"/>
      <c r="K108" s="113"/>
      <c r="L108" s="53"/>
      <c r="M108" s="113"/>
      <c r="N108" s="53"/>
      <c r="O108" s="53"/>
    </row>
    <row r="109" spans="1:15" s="107" customFormat="1" ht="25.5" x14ac:dyDescent="0.2">
      <c r="A109" s="109" t="s">
        <v>196</v>
      </c>
      <c r="B109" s="119" t="s">
        <v>107</v>
      </c>
      <c r="C109" s="114" t="s">
        <v>50</v>
      </c>
      <c r="D109" s="228">
        <f>D108</f>
        <v>8</v>
      </c>
      <c r="E109" s="111"/>
      <c r="F109" s="112"/>
      <c r="G109" s="113"/>
      <c r="H109" s="62"/>
      <c r="I109" s="113"/>
      <c r="J109" s="53"/>
      <c r="K109" s="113"/>
      <c r="L109" s="53"/>
      <c r="M109" s="113"/>
      <c r="N109" s="53"/>
      <c r="O109" s="53"/>
    </row>
    <row r="110" spans="1:15" s="107" customFormat="1" ht="25.5" x14ac:dyDescent="0.2">
      <c r="A110" s="109" t="s">
        <v>197</v>
      </c>
      <c r="B110" s="116" t="s">
        <v>108</v>
      </c>
      <c r="C110" s="114" t="s">
        <v>111</v>
      </c>
      <c r="D110" s="108">
        <v>1</v>
      </c>
      <c r="E110" s="111"/>
      <c r="F110" s="112"/>
      <c r="G110" s="113"/>
      <c r="H110" s="62"/>
      <c r="I110" s="113"/>
      <c r="J110" s="53"/>
      <c r="K110" s="113"/>
      <c r="L110" s="53"/>
      <c r="M110" s="113"/>
      <c r="N110" s="53"/>
      <c r="O110" s="53"/>
    </row>
    <row r="111" spans="1:15" s="107" customFormat="1" ht="51" x14ac:dyDescent="0.2">
      <c r="A111" s="109" t="s">
        <v>198</v>
      </c>
      <c r="B111" s="116" t="s">
        <v>97</v>
      </c>
      <c r="C111" s="114" t="s">
        <v>59</v>
      </c>
      <c r="D111" s="110">
        <v>2</v>
      </c>
      <c r="E111" s="111"/>
      <c r="F111" s="112"/>
      <c r="G111" s="113"/>
      <c r="H111" s="53"/>
      <c r="I111" s="113"/>
      <c r="J111" s="53"/>
      <c r="K111" s="113"/>
      <c r="L111" s="53"/>
      <c r="M111" s="113"/>
      <c r="N111" s="53"/>
      <c r="O111" s="53"/>
    </row>
    <row r="112" spans="1:15" s="107" customFormat="1" ht="63.75" x14ac:dyDescent="0.2">
      <c r="A112" s="109" t="s">
        <v>199</v>
      </c>
      <c r="B112" s="116" t="s">
        <v>98</v>
      </c>
      <c r="C112" s="114" t="s">
        <v>59</v>
      </c>
      <c r="D112" s="110">
        <v>2</v>
      </c>
      <c r="E112" s="111"/>
      <c r="F112" s="112"/>
      <c r="G112" s="113"/>
      <c r="H112" s="53"/>
      <c r="I112" s="113"/>
      <c r="J112" s="53"/>
      <c r="K112" s="113"/>
      <c r="L112" s="53"/>
      <c r="M112" s="113"/>
      <c r="N112" s="53"/>
      <c r="O112" s="53"/>
    </row>
    <row r="113" spans="1:15" s="52" customFormat="1" x14ac:dyDescent="0.2">
      <c r="A113" s="256"/>
      <c r="B113" s="257"/>
      <c r="C113" s="258"/>
      <c r="D113" s="259"/>
      <c r="E113" s="260"/>
      <c r="F113" s="261"/>
      <c r="G113" s="262"/>
      <c r="H113" s="261"/>
      <c r="I113" s="262"/>
      <c r="J113" s="261"/>
      <c r="K113" s="51"/>
      <c r="L113" s="50"/>
      <c r="M113" s="51"/>
      <c r="N113" s="50"/>
      <c r="O113" s="50"/>
    </row>
    <row r="114" spans="1:15" x14ac:dyDescent="0.2">
      <c r="J114" s="14" t="s">
        <v>550</v>
      </c>
      <c r="K114" s="34"/>
      <c r="L114" s="34"/>
      <c r="M114" s="34"/>
      <c r="N114" s="34"/>
      <c r="O114" s="35"/>
    </row>
    <row r="115" spans="1:15" x14ac:dyDescent="0.2">
      <c r="A115" s="253" t="s">
        <v>551</v>
      </c>
      <c r="G115" s="6"/>
      <c r="H115" s="6"/>
      <c r="I115" s="6"/>
      <c r="J115" s="6"/>
      <c r="K115" s="6"/>
      <c r="L115" s="6"/>
      <c r="M115" s="6"/>
      <c r="N115" s="6"/>
    </row>
    <row r="116" spans="1:15" x14ac:dyDescent="0.2">
      <c r="A116" s="253" t="s">
        <v>552</v>
      </c>
      <c r="G116" s="6"/>
      <c r="H116" s="6"/>
      <c r="I116" s="6"/>
      <c r="J116" s="6"/>
      <c r="K116" s="6"/>
      <c r="L116" s="6"/>
      <c r="M116" s="6"/>
      <c r="N116" s="6"/>
    </row>
    <row r="117" spans="1:15" x14ac:dyDescent="0.2">
      <c r="A117" s="253" t="s">
        <v>553</v>
      </c>
      <c r="G117" s="6"/>
      <c r="H117" s="6"/>
      <c r="I117" s="6"/>
      <c r="J117" s="6"/>
      <c r="K117" s="6"/>
      <c r="L117" s="6"/>
      <c r="M117" s="6"/>
      <c r="N117" s="6"/>
    </row>
    <row r="118" spans="1:15" x14ac:dyDescent="0.2">
      <c r="A118" s="254" t="s">
        <v>554</v>
      </c>
      <c r="E118" s="37"/>
      <c r="G118" s="6"/>
      <c r="H118" s="6"/>
      <c r="I118" s="6"/>
      <c r="J118" s="6"/>
      <c r="K118" s="6"/>
      <c r="L118" s="6"/>
      <c r="M118" s="6"/>
      <c r="N118" s="6"/>
    </row>
    <row r="119" spans="1:15" x14ac:dyDescent="0.2">
      <c r="A119" s="255" t="s">
        <v>555</v>
      </c>
      <c r="G119" s="6"/>
      <c r="H119" s="6"/>
      <c r="I119" s="6"/>
      <c r="J119" s="6"/>
      <c r="K119" s="6"/>
      <c r="L119" s="6"/>
      <c r="M119" s="6"/>
      <c r="N119" s="6"/>
    </row>
    <row r="120" spans="1:15" x14ac:dyDescent="0.2">
      <c r="A120" s="255" t="s">
        <v>556</v>
      </c>
      <c r="G120" s="6"/>
      <c r="H120" s="6"/>
      <c r="I120" s="6"/>
      <c r="J120" s="6"/>
      <c r="K120" s="6"/>
      <c r="L120" s="6"/>
      <c r="M120" s="6"/>
      <c r="N120" s="6"/>
    </row>
    <row r="121" spans="1:15" x14ac:dyDescent="0.2">
      <c r="A121" s="37" t="s">
        <v>557</v>
      </c>
    </row>
  </sheetData>
  <mergeCells count="6">
    <mergeCell ref="K8:O8"/>
    <mergeCell ref="A8:A9"/>
    <mergeCell ref="B8:B9"/>
    <mergeCell ref="C8:C9"/>
    <mergeCell ref="D8:D9"/>
    <mergeCell ref="E8:J8"/>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2-5
&amp;UPAŠTECES KANALIZĀCIJA UN SPIEDIENA KANALIZĀCIJA MELDRU IELAS RAJONĀ, SALACGRĪVĀ.</oddHeader>
    <oddFooter>&amp;C&amp;8&amp;P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P56"/>
  <sheetViews>
    <sheetView view="pageBreakPreview" zoomScaleNormal="100" zoomScaleSheetLayoutView="100" workbookViewId="0">
      <selection activeCell="Q60" sqref="Q60"/>
    </sheetView>
  </sheetViews>
  <sheetFormatPr defaultRowHeight="12.75" x14ac:dyDescent="0.2"/>
  <cols>
    <col min="1" max="1" width="7.7109375" style="3" customWidth="1"/>
    <col min="2" max="2" width="38.140625" style="1" customWidth="1"/>
    <col min="3" max="3" width="5.42578125" style="2" customWidth="1"/>
    <col min="4" max="4" width="7.7109375" style="3" customWidth="1"/>
    <col min="5" max="5" width="6.28515625" style="3" customWidth="1"/>
    <col min="6" max="6" width="5.140625" style="4" customWidth="1"/>
    <col min="7" max="7" width="6.42578125" style="5" customWidth="1"/>
    <col min="8" max="8" width="6.85546875" style="5" customWidth="1"/>
    <col min="9" max="9" width="6.28515625" style="5" customWidth="1"/>
    <col min="10" max="10" width="7.85546875" style="5" customWidth="1"/>
    <col min="11" max="13" width="8.42578125" style="5" customWidth="1"/>
    <col min="14" max="14" width="9.42578125" style="5" customWidth="1"/>
    <col min="15" max="15" width="9.42578125" style="6" customWidth="1"/>
    <col min="16" max="16384" width="9.140625" style="6"/>
  </cols>
  <sheetData>
    <row r="1" spans="1:16" ht="14.25" x14ac:dyDescent="0.2">
      <c r="A1" s="39" t="s">
        <v>1</v>
      </c>
      <c r="B1" s="40"/>
      <c r="C1" s="64" t="s">
        <v>255</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514</v>
      </c>
      <c r="D3" s="41"/>
      <c r="E3" s="41"/>
      <c r="F3" s="42"/>
      <c r="G3" s="43"/>
      <c r="H3" s="43"/>
      <c r="I3" s="43"/>
      <c r="J3" s="43"/>
      <c r="K3" s="43"/>
      <c r="L3" s="43"/>
      <c r="M3" s="43"/>
      <c r="N3" s="43"/>
      <c r="O3" s="44"/>
    </row>
    <row r="4" spans="1:16" ht="15" x14ac:dyDescent="0.2">
      <c r="A4" s="39" t="s">
        <v>3</v>
      </c>
      <c r="B4" s="40"/>
      <c r="C4" s="56" t="s">
        <v>515</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548</v>
      </c>
      <c r="B6" s="40"/>
      <c r="C6" s="46"/>
      <c r="D6" s="41"/>
      <c r="E6" s="41"/>
      <c r="F6" s="42"/>
      <c r="G6" s="43"/>
      <c r="H6" s="43"/>
      <c r="I6" s="43"/>
      <c r="J6" s="43"/>
      <c r="K6" s="43"/>
      <c r="L6" s="43"/>
      <c r="M6" s="43"/>
      <c r="N6" s="47" t="s">
        <v>28</v>
      </c>
      <c r="O6" s="48"/>
    </row>
    <row r="7" spans="1:16" ht="14.25" x14ac:dyDescent="0.2">
      <c r="A7" s="10" t="s">
        <v>542</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
      <c r="B10" s="29"/>
      <c r="C10" s="30"/>
      <c r="D10" s="22"/>
      <c r="E10" s="31"/>
      <c r="F10" s="26"/>
      <c r="G10" s="32"/>
      <c r="H10" s="28"/>
      <c r="I10" s="32"/>
      <c r="J10" s="28"/>
      <c r="K10" s="32"/>
      <c r="L10" s="28"/>
      <c r="M10" s="32"/>
      <c r="N10" s="28"/>
      <c r="O10" s="33"/>
    </row>
    <row r="11" spans="1:16" s="107" customFormat="1" ht="25.5" x14ac:dyDescent="0.2">
      <c r="A11" s="100">
        <v>1</v>
      </c>
      <c r="B11" s="101" t="s">
        <v>48</v>
      </c>
      <c r="C11" s="102"/>
      <c r="D11" s="134"/>
      <c r="E11" s="104"/>
      <c r="F11" s="105"/>
      <c r="G11" s="106"/>
      <c r="H11" s="105"/>
      <c r="I11" s="106"/>
      <c r="J11" s="105"/>
      <c r="K11" s="106"/>
      <c r="L11" s="105"/>
      <c r="M11" s="106"/>
      <c r="N11" s="105"/>
      <c r="O11" s="105"/>
    </row>
    <row r="12" spans="1:16" s="107" customFormat="1" ht="51" x14ac:dyDescent="0.2">
      <c r="A12" s="109" t="s">
        <v>129</v>
      </c>
      <c r="B12" s="116" t="s">
        <v>49</v>
      </c>
      <c r="C12" s="109" t="s">
        <v>50</v>
      </c>
      <c r="D12" s="108">
        <v>128.69999999999999</v>
      </c>
      <c r="E12" s="185"/>
      <c r="F12" s="112"/>
      <c r="G12" s="113"/>
      <c r="H12" s="62"/>
      <c r="I12" s="113"/>
      <c r="J12" s="53"/>
      <c r="K12" s="113"/>
      <c r="L12" s="53"/>
      <c r="M12" s="113"/>
      <c r="N12" s="53"/>
      <c r="O12" s="53"/>
    </row>
    <row r="13" spans="1:16" s="107" customFormat="1" ht="51" x14ac:dyDescent="0.2">
      <c r="A13" s="109" t="s">
        <v>130</v>
      </c>
      <c r="B13" s="116" t="s">
        <v>51</v>
      </c>
      <c r="C13" s="109" t="s">
        <v>50</v>
      </c>
      <c r="D13" s="108">
        <v>67.7</v>
      </c>
      <c r="E13" s="185"/>
      <c r="F13" s="112"/>
      <c r="G13" s="113"/>
      <c r="H13" s="62"/>
      <c r="I13" s="113"/>
      <c r="J13" s="53"/>
      <c r="K13" s="113"/>
      <c r="L13" s="53"/>
      <c r="M13" s="113"/>
      <c r="N13" s="53"/>
      <c r="O13" s="53"/>
    </row>
    <row r="14" spans="1:16" s="107" customFormat="1" ht="63.75" x14ac:dyDescent="0.2">
      <c r="A14" s="109" t="s">
        <v>131</v>
      </c>
      <c r="B14" s="116" t="s">
        <v>60</v>
      </c>
      <c r="C14" s="109" t="s">
        <v>50</v>
      </c>
      <c r="D14" s="228">
        <f>D13</f>
        <v>67.7</v>
      </c>
      <c r="E14" s="111"/>
      <c r="F14" s="53"/>
      <c r="G14" s="113"/>
      <c r="H14" s="53"/>
      <c r="I14" s="113"/>
      <c r="J14" s="53"/>
      <c r="K14" s="113"/>
      <c r="L14" s="53"/>
      <c r="M14" s="113"/>
      <c r="N14" s="53"/>
      <c r="O14" s="53"/>
    </row>
    <row r="15" spans="1:16" s="107" customFormat="1" ht="25.5" x14ac:dyDescent="0.2">
      <c r="A15" s="109" t="s">
        <v>132</v>
      </c>
      <c r="B15" s="116" t="s">
        <v>64</v>
      </c>
      <c r="C15" s="109" t="s">
        <v>62</v>
      </c>
      <c r="D15" s="228">
        <v>255</v>
      </c>
      <c r="E15" s="61"/>
      <c r="F15" s="53"/>
      <c r="G15" s="113"/>
      <c r="H15" s="62"/>
      <c r="I15" s="63"/>
      <c r="J15" s="53"/>
      <c r="K15" s="113"/>
      <c r="L15" s="53"/>
      <c r="M15" s="113"/>
      <c r="N15" s="53"/>
      <c r="O15" s="53"/>
    </row>
    <row r="16" spans="1:16" s="107" customFormat="1" ht="25.5" x14ac:dyDescent="0.2">
      <c r="A16" s="109" t="s">
        <v>133</v>
      </c>
      <c r="B16" s="116" t="s">
        <v>65</v>
      </c>
      <c r="C16" s="109" t="s">
        <v>62</v>
      </c>
      <c r="D16" s="228">
        <f>D15</f>
        <v>255</v>
      </c>
      <c r="E16" s="111"/>
      <c r="F16" s="53"/>
      <c r="G16" s="113"/>
      <c r="H16" s="62"/>
      <c r="I16" s="113"/>
      <c r="J16" s="53"/>
      <c r="K16" s="113"/>
      <c r="L16" s="53"/>
      <c r="M16" s="113"/>
      <c r="N16" s="53"/>
      <c r="O16" s="53"/>
    </row>
    <row r="17" spans="1:15" s="107" customFormat="1" ht="25.5" x14ac:dyDescent="0.2">
      <c r="A17" s="109" t="s">
        <v>134</v>
      </c>
      <c r="B17" s="116" t="s">
        <v>66</v>
      </c>
      <c r="C17" s="109" t="s">
        <v>62</v>
      </c>
      <c r="D17" s="228">
        <f>40+6.5</f>
        <v>46.5</v>
      </c>
      <c r="E17" s="111"/>
      <c r="F17" s="53"/>
      <c r="G17" s="113"/>
      <c r="H17" s="53"/>
      <c r="I17" s="113"/>
      <c r="J17" s="53"/>
      <c r="K17" s="113"/>
      <c r="L17" s="53"/>
      <c r="M17" s="113"/>
      <c r="N17" s="53"/>
      <c r="O17" s="53"/>
    </row>
    <row r="18" spans="1:15" s="107" customFormat="1" ht="51" x14ac:dyDescent="0.2">
      <c r="A18" s="109" t="s">
        <v>135</v>
      </c>
      <c r="B18" s="116" t="s">
        <v>67</v>
      </c>
      <c r="C18" s="109" t="s">
        <v>62</v>
      </c>
      <c r="D18" s="228">
        <f>D17</f>
        <v>46.5</v>
      </c>
      <c r="E18" s="61"/>
      <c r="F18" s="53"/>
      <c r="G18" s="113"/>
      <c r="H18" s="62"/>
      <c r="I18" s="63"/>
      <c r="J18" s="53"/>
      <c r="K18" s="113"/>
      <c r="L18" s="53"/>
      <c r="M18" s="113"/>
      <c r="N18" s="53"/>
      <c r="O18" s="53"/>
    </row>
    <row r="19" spans="1:15" s="107" customFormat="1" ht="25.5" x14ac:dyDescent="0.2">
      <c r="A19" s="109" t="s">
        <v>136</v>
      </c>
      <c r="B19" s="116" t="s">
        <v>68</v>
      </c>
      <c r="C19" s="109" t="s">
        <v>69</v>
      </c>
      <c r="D19" s="228">
        <v>29.46</v>
      </c>
      <c r="E19" s="187"/>
      <c r="F19" s="53"/>
      <c r="G19" s="113"/>
      <c r="H19" s="53"/>
      <c r="I19" s="113"/>
      <c r="J19" s="53"/>
      <c r="K19" s="113"/>
      <c r="L19" s="53"/>
      <c r="M19" s="113"/>
      <c r="N19" s="53"/>
      <c r="O19" s="53"/>
    </row>
    <row r="20" spans="1:15" s="107" customFormat="1" ht="14.25" x14ac:dyDescent="0.2">
      <c r="A20" s="109" t="s">
        <v>137</v>
      </c>
      <c r="B20" s="116" t="s">
        <v>70</v>
      </c>
      <c r="C20" s="109" t="s">
        <v>69</v>
      </c>
      <c r="D20" s="228">
        <v>62.65</v>
      </c>
      <c r="E20" s="187"/>
      <c r="F20" s="53"/>
      <c r="G20" s="113"/>
      <c r="H20" s="53"/>
      <c r="I20" s="113"/>
      <c r="J20" s="53"/>
      <c r="K20" s="113"/>
      <c r="L20" s="53"/>
      <c r="M20" s="113"/>
      <c r="N20" s="53"/>
      <c r="O20" s="53"/>
    </row>
    <row r="21" spans="1:15" s="107" customFormat="1" x14ac:dyDescent="0.2">
      <c r="A21" s="109" t="s">
        <v>138</v>
      </c>
      <c r="B21" s="116" t="s">
        <v>71</v>
      </c>
      <c r="C21" s="109" t="s">
        <v>50</v>
      </c>
      <c r="D21" s="228">
        <f>SUM(D12:D13)</f>
        <v>196.39999999999998</v>
      </c>
      <c r="E21" s="60"/>
      <c r="F21" s="53"/>
      <c r="G21" s="113"/>
      <c r="H21" s="62"/>
      <c r="I21" s="113"/>
      <c r="J21" s="53"/>
      <c r="K21" s="113"/>
      <c r="L21" s="53"/>
      <c r="M21" s="113"/>
      <c r="N21" s="53"/>
      <c r="O21" s="53"/>
    </row>
    <row r="22" spans="1:15" s="107" customFormat="1" x14ac:dyDescent="0.2">
      <c r="A22" s="109"/>
      <c r="B22" s="117" t="s">
        <v>72</v>
      </c>
      <c r="C22" s="117"/>
      <c r="D22" s="150"/>
      <c r="E22" s="210"/>
      <c r="F22" s="188"/>
      <c r="G22" s="63"/>
      <c r="H22" s="62"/>
      <c r="I22" s="63"/>
      <c r="J22" s="62"/>
      <c r="K22" s="63"/>
      <c r="L22" s="62"/>
      <c r="M22" s="63"/>
      <c r="N22" s="62"/>
      <c r="O22" s="62"/>
    </row>
    <row r="23" spans="1:15" s="107" customFormat="1" ht="51" x14ac:dyDescent="0.2">
      <c r="A23" s="109" t="s">
        <v>139</v>
      </c>
      <c r="B23" s="116" t="s">
        <v>351</v>
      </c>
      <c r="C23" s="109" t="s">
        <v>50</v>
      </c>
      <c r="D23" s="228">
        <v>17.600000000000001</v>
      </c>
      <c r="E23" s="185"/>
      <c r="F23" s="112"/>
      <c r="G23" s="113"/>
      <c r="H23" s="62"/>
      <c r="I23" s="113"/>
      <c r="J23" s="53"/>
      <c r="K23" s="113"/>
      <c r="L23" s="53"/>
      <c r="M23" s="113"/>
      <c r="N23" s="53"/>
      <c r="O23" s="53"/>
    </row>
    <row r="24" spans="1:15" s="107" customFormat="1" ht="25.5" x14ac:dyDescent="0.2">
      <c r="A24" s="109" t="s">
        <v>140</v>
      </c>
      <c r="B24" s="116" t="s">
        <v>64</v>
      </c>
      <c r="C24" s="109" t="s">
        <v>62</v>
      </c>
      <c r="D24" s="228">
        <f>4.4+1.5</f>
        <v>5.9</v>
      </c>
      <c r="E24" s="61"/>
      <c r="F24" s="53"/>
      <c r="G24" s="113"/>
      <c r="H24" s="62"/>
      <c r="I24" s="63"/>
      <c r="J24" s="53"/>
      <c r="K24" s="113"/>
      <c r="L24" s="53"/>
      <c r="M24" s="113"/>
      <c r="N24" s="53"/>
      <c r="O24" s="53"/>
    </row>
    <row r="25" spans="1:15" s="107" customFormat="1" ht="25.5" x14ac:dyDescent="0.2">
      <c r="A25" s="109" t="s">
        <v>141</v>
      </c>
      <c r="B25" s="116" t="s">
        <v>65</v>
      </c>
      <c r="C25" s="109" t="s">
        <v>62</v>
      </c>
      <c r="D25" s="228">
        <f>D24</f>
        <v>5.9</v>
      </c>
      <c r="E25" s="111"/>
      <c r="F25" s="53"/>
      <c r="G25" s="113"/>
      <c r="H25" s="62"/>
      <c r="I25" s="113"/>
      <c r="J25" s="53"/>
      <c r="K25" s="113"/>
      <c r="L25" s="53"/>
      <c r="M25" s="113"/>
      <c r="N25" s="53"/>
      <c r="O25" s="53"/>
    </row>
    <row r="26" spans="1:15" s="107" customFormat="1" ht="25.5" x14ac:dyDescent="0.2">
      <c r="A26" s="109" t="s">
        <v>142</v>
      </c>
      <c r="B26" s="116" t="s">
        <v>74</v>
      </c>
      <c r="C26" s="109" t="s">
        <v>62</v>
      </c>
      <c r="D26" s="228">
        <v>1.5</v>
      </c>
      <c r="E26" s="185"/>
      <c r="F26" s="112"/>
      <c r="G26" s="113"/>
      <c r="H26" s="62"/>
      <c r="I26" s="113"/>
      <c r="J26" s="53"/>
      <c r="K26" s="113"/>
      <c r="L26" s="53"/>
      <c r="M26" s="113"/>
      <c r="N26" s="53"/>
      <c r="O26" s="53"/>
    </row>
    <row r="27" spans="1:15" s="107" customFormat="1" ht="25.5" x14ac:dyDescent="0.2">
      <c r="A27" s="109" t="s">
        <v>143</v>
      </c>
      <c r="B27" s="116" t="s">
        <v>75</v>
      </c>
      <c r="C27" s="109" t="s">
        <v>62</v>
      </c>
      <c r="D27" s="228">
        <f>D26</f>
        <v>1.5</v>
      </c>
      <c r="E27" s="185"/>
      <c r="F27" s="112"/>
      <c r="G27" s="113"/>
      <c r="H27" s="62"/>
      <c r="I27" s="113"/>
      <c r="J27" s="53"/>
      <c r="K27" s="113"/>
      <c r="L27" s="53"/>
      <c r="M27" s="113"/>
      <c r="N27" s="53"/>
      <c r="O27" s="53"/>
    </row>
    <row r="28" spans="1:15" s="107" customFormat="1" ht="25.5" x14ac:dyDescent="0.2">
      <c r="A28" s="109" t="s">
        <v>144</v>
      </c>
      <c r="B28" s="116" t="s">
        <v>66</v>
      </c>
      <c r="C28" s="109" t="s">
        <v>62</v>
      </c>
      <c r="D28" s="228">
        <f>4.7+3.3+3.3+0.6</f>
        <v>11.9</v>
      </c>
      <c r="E28" s="111"/>
      <c r="F28" s="53"/>
      <c r="G28" s="113"/>
      <c r="H28" s="53"/>
      <c r="I28" s="113"/>
      <c r="J28" s="53"/>
      <c r="K28" s="113"/>
      <c r="L28" s="53"/>
      <c r="M28" s="113"/>
      <c r="N28" s="53"/>
      <c r="O28" s="53"/>
    </row>
    <row r="29" spans="1:15" s="107" customFormat="1" ht="51" x14ac:dyDescent="0.2">
      <c r="A29" s="109" t="s">
        <v>145</v>
      </c>
      <c r="B29" s="116" t="s">
        <v>67</v>
      </c>
      <c r="C29" s="109" t="s">
        <v>62</v>
      </c>
      <c r="D29" s="228">
        <f>D28</f>
        <v>11.9</v>
      </c>
      <c r="E29" s="61"/>
      <c r="F29" s="53"/>
      <c r="G29" s="113"/>
      <c r="H29" s="62"/>
      <c r="I29" s="63"/>
      <c r="J29" s="53"/>
      <c r="K29" s="113"/>
      <c r="L29" s="53"/>
      <c r="M29" s="113"/>
      <c r="N29" s="53"/>
      <c r="O29" s="53"/>
    </row>
    <row r="30" spans="1:15" s="107" customFormat="1" ht="25.5" x14ac:dyDescent="0.2">
      <c r="A30" s="109" t="s">
        <v>146</v>
      </c>
      <c r="B30" s="116" t="s">
        <v>68</v>
      </c>
      <c r="C30" s="109" t="s">
        <v>69</v>
      </c>
      <c r="D30" s="228">
        <v>2.5299999999999998</v>
      </c>
      <c r="E30" s="187"/>
      <c r="F30" s="53"/>
      <c r="G30" s="113"/>
      <c r="H30" s="53"/>
      <c r="I30" s="113"/>
      <c r="J30" s="53"/>
      <c r="K30" s="113"/>
      <c r="L30" s="53"/>
      <c r="M30" s="113"/>
      <c r="N30" s="53"/>
      <c r="O30" s="53"/>
    </row>
    <row r="31" spans="1:15" s="107" customFormat="1" ht="14.25" x14ac:dyDescent="0.2">
      <c r="A31" s="109" t="s">
        <v>147</v>
      </c>
      <c r="B31" s="116" t="s">
        <v>76</v>
      </c>
      <c r="C31" s="109" t="s">
        <v>69</v>
      </c>
      <c r="D31" s="228">
        <v>4.8899999999999997</v>
      </c>
      <c r="E31" s="187"/>
      <c r="F31" s="53"/>
      <c r="G31" s="113"/>
      <c r="H31" s="53"/>
      <c r="I31" s="113"/>
      <c r="J31" s="53"/>
      <c r="K31" s="113"/>
      <c r="L31" s="53"/>
      <c r="M31" s="113"/>
      <c r="N31" s="53"/>
      <c r="O31" s="53"/>
    </row>
    <row r="32" spans="1:15" s="107" customFormat="1" x14ac:dyDescent="0.2">
      <c r="A32" s="109" t="s">
        <v>148</v>
      </c>
      <c r="B32" s="116" t="s">
        <v>71</v>
      </c>
      <c r="C32" s="109" t="s">
        <v>50</v>
      </c>
      <c r="D32" s="228">
        <f>SUM(D23)</f>
        <v>17.600000000000001</v>
      </c>
      <c r="E32" s="60"/>
      <c r="F32" s="53"/>
      <c r="G32" s="113"/>
      <c r="H32" s="62"/>
      <c r="I32" s="113"/>
      <c r="J32" s="53"/>
      <c r="K32" s="113"/>
      <c r="L32" s="53"/>
      <c r="M32" s="113"/>
      <c r="N32" s="53"/>
      <c r="O32" s="53"/>
    </row>
    <row r="33" spans="1:15" s="107" customFormat="1" x14ac:dyDescent="0.2">
      <c r="A33" s="100">
        <v>2</v>
      </c>
      <c r="B33" s="101" t="s">
        <v>77</v>
      </c>
      <c r="C33" s="102"/>
      <c r="D33" s="103"/>
      <c r="E33" s="104"/>
      <c r="F33" s="105"/>
      <c r="G33" s="106"/>
      <c r="H33" s="105"/>
      <c r="I33" s="106"/>
      <c r="J33" s="105"/>
      <c r="K33" s="106"/>
      <c r="L33" s="105"/>
      <c r="M33" s="106"/>
      <c r="N33" s="105"/>
      <c r="O33" s="105"/>
    </row>
    <row r="34" spans="1:15" s="107" customFormat="1" ht="51" x14ac:dyDescent="0.2">
      <c r="A34" s="109" t="s">
        <v>160</v>
      </c>
      <c r="B34" s="118" t="s">
        <v>78</v>
      </c>
      <c r="C34" s="194" t="s">
        <v>50</v>
      </c>
      <c r="D34" s="228">
        <v>196.4</v>
      </c>
      <c r="E34" s="185"/>
      <c r="F34" s="112"/>
      <c r="G34" s="113"/>
      <c r="H34" s="62"/>
      <c r="I34" s="113"/>
      <c r="J34" s="53"/>
      <c r="K34" s="113"/>
      <c r="L34" s="53"/>
      <c r="M34" s="113"/>
      <c r="N34" s="53"/>
      <c r="O34" s="53"/>
    </row>
    <row r="35" spans="1:15" s="107" customFormat="1" ht="51" x14ac:dyDescent="0.2">
      <c r="A35" s="109" t="s">
        <v>161</v>
      </c>
      <c r="B35" s="118" t="s">
        <v>79</v>
      </c>
      <c r="C35" s="194" t="s">
        <v>50</v>
      </c>
      <c r="D35" s="228">
        <v>17.600000000000001</v>
      </c>
      <c r="E35" s="185"/>
      <c r="F35" s="112"/>
      <c r="G35" s="113"/>
      <c r="H35" s="62"/>
      <c r="I35" s="113"/>
      <c r="J35" s="53"/>
      <c r="K35" s="113"/>
      <c r="L35" s="53"/>
      <c r="M35" s="113"/>
      <c r="N35" s="53"/>
      <c r="O35" s="53"/>
    </row>
    <row r="36" spans="1:15" s="107" customFormat="1" ht="51" x14ac:dyDescent="0.2">
      <c r="A36" s="109" t="s">
        <v>162</v>
      </c>
      <c r="B36" s="215" t="s">
        <v>83</v>
      </c>
      <c r="C36" s="114" t="s">
        <v>20</v>
      </c>
      <c r="D36" s="154">
        <v>4</v>
      </c>
      <c r="E36" s="111"/>
      <c r="F36" s="53"/>
      <c r="G36" s="113"/>
      <c r="H36" s="62"/>
      <c r="I36" s="113"/>
      <c r="J36" s="53"/>
      <c r="K36" s="113"/>
      <c r="L36" s="53"/>
      <c r="M36" s="113"/>
      <c r="N36" s="53"/>
      <c r="O36" s="53"/>
    </row>
    <row r="37" spans="1:15" s="107" customFormat="1" ht="51" x14ac:dyDescent="0.2">
      <c r="A37" s="109" t="s">
        <v>163</v>
      </c>
      <c r="B37" s="215" t="s">
        <v>84</v>
      </c>
      <c r="C37" s="114" t="s">
        <v>20</v>
      </c>
      <c r="D37" s="154">
        <v>2</v>
      </c>
      <c r="E37" s="111"/>
      <c r="F37" s="53"/>
      <c r="G37" s="113"/>
      <c r="H37" s="62"/>
      <c r="I37" s="113"/>
      <c r="J37" s="53"/>
      <c r="K37" s="113"/>
      <c r="L37" s="53"/>
      <c r="M37" s="113"/>
      <c r="N37" s="53"/>
      <c r="O37" s="53"/>
    </row>
    <row r="38" spans="1:15" s="107" customFormat="1" ht="25.5" x14ac:dyDescent="0.2">
      <c r="A38" s="109" t="s">
        <v>164</v>
      </c>
      <c r="B38" s="116" t="s">
        <v>86</v>
      </c>
      <c r="C38" s="114" t="s">
        <v>111</v>
      </c>
      <c r="D38" s="110">
        <v>5</v>
      </c>
      <c r="E38" s="111"/>
      <c r="F38" s="112"/>
      <c r="G38" s="113"/>
      <c r="H38" s="53"/>
      <c r="I38" s="113"/>
      <c r="J38" s="53"/>
      <c r="K38" s="113"/>
      <c r="L38" s="53"/>
      <c r="M38" s="113"/>
      <c r="N38" s="53"/>
      <c r="O38" s="53"/>
    </row>
    <row r="39" spans="1:15" s="107" customFormat="1" ht="24" x14ac:dyDescent="0.2">
      <c r="A39" s="109" t="s">
        <v>165</v>
      </c>
      <c r="B39" s="116" t="s">
        <v>88</v>
      </c>
      <c r="C39" s="196" t="s">
        <v>59</v>
      </c>
      <c r="D39" s="110">
        <v>1</v>
      </c>
      <c r="E39" s="185"/>
      <c r="F39" s="53"/>
      <c r="G39" s="113"/>
      <c r="H39" s="62"/>
      <c r="I39" s="113"/>
      <c r="J39" s="53"/>
      <c r="K39" s="113"/>
      <c r="L39" s="53"/>
      <c r="M39" s="113"/>
      <c r="N39" s="53"/>
      <c r="O39" s="53"/>
    </row>
    <row r="40" spans="1:15" s="107" customFormat="1" x14ac:dyDescent="0.2">
      <c r="A40" s="109" t="s">
        <v>166</v>
      </c>
      <c r="B40" s="116" t="s">
        <v>89</v>
      </c>
      <c r="C40" s="114" t="s">
        <v>111</v>
      </c>
      <c r="D40" s="154">
        <f>6+D41</f>
        <v>11</v>
      </c>
      <c r="E40" s="111"/>
      <c r="F40" s="112"/>
      <c r="G40" s="113"/>
      <c r="H40" s="53"/>
      <c r="I40" s="113"/>
      <c r="J40" s="53"/>
      <c r="K40" s="113"/>
      <c r="L40" s="53"/>
      <c r="M40" s="113"/>
      <c r="N40" s="53"/>
      <c r="O40" s="53"/>
    </row>
    <row r="41" spans="1:15" s="107" customFormat="1" ht="25.5" x14ac:dyDescent="0.2">
      <c r="A41" s="109" t="s">
        <v>167</v>
      </c>
      <c r="B41" s="116" t="s">
        <v>516</v>
      </c>
      <c r="C41" s="114" t="s">
        <v>111</v>
      </c>
      <c r="D41" s="153">
        <v>5</v>
      </c>
      <c r="E41" s="185"/>
      <c r="F41" s="62"/>
      <c r="G41" s="63"/>
      <c r="H41" s="62"/>
      <c r="I41" s="63"/>
      <c r="J41" s="62"/>
      <c r="K41" s="63"/>
      <c r="L41" s="62"/>
      <c r="M41" s="63"/>
      <c r="N41" s="62"/>
      <c r="O41" s="62"/>
    </row>
    <row r="42" spans="1:15" s="107" customFormat="1" ht="25.5" x14ac:dyDescent="0.2">
      <c r="A42" s="109" t="s">
        <v>168</v>
      </c>
      <c r="B42" s="116" t="s">
        <v>528</v>
      </c>
      <c r="C42" s="114" t="s">
        <v>111</v>
      </c>
      <c r="D42" s="153">
        <v>5</v>
      </c>
      <c r="E42" s="185"/>
      <c r="F42" s="62"/>
      <c r="G42" s="63"/>
      <c r="H42" s="62"/>
      <c r="I42" s="63"/>
      <c r="J42" s="62"/>
      <c r="K42" s="63"/>
      <c r="L42" s="62"/>
      <c r="M42" s="63"/>
      <c r="N42" s="62"/>
      <c r="O42" s="62"/>
    </row>
    <row r="43" spans="1:15" s="107" customFormat="1" ht="25.5" x14ac:dyDescent="0.2">
      <c r="A43" s="109" t="s">
        <v>169</v>
      </c>
      <c r="B43" s="116" t="s">
        <v>90</v>
      </c>
      <c r="C43" s="114" t="s">
        <v>111</v>
      </c>
      <c r="D43" s="154">
        <v>1</v>
      </c>
      <c r="E43" s="111"/>
      <c r="F43" s="53"/>
      <c r="G43" s="113"/>
      <c r="H43" s="62"/>
      <c r="I43" s="113"/>
      <c r="J43" s="53"/>
      <c r="K43" s="113"/>
      <c r="L43" s="53"/>
      <c r="M43" s="113"/>
      <c r="N43" s="53"/>
      <c r="O43" s="53"/>
    </row>
    <row r="44" spans="1:15" s="107" customFormat="1" x14ac:dyDescent="0.2">
      <c r="A44" s="109" t="s">
        <v>170</v>
      </c>
      <c r="B44" s="116" t="s">
        <v>95</v>
      </c>
      <c r="C44" s="114" t="s">
        <v>50</v>
      </c>
      <c r="D44" s="230">
        <f>SUM(D34:D35)</f>
        <v>214</v>
      </c>
      <c r="E44" s="187"/>
      <c r="F44" s="112"/>
      <c r="G44" s="113"/>
      <c r="H44" s="62"/>
      <c r="I44" s="113"/>
      <c r="J44" s="53"/>
      <c r="K44" s="113"/>
      <c r="L44" s="53"/>
      <c r="M44" s="113"/>
      <c r="N44" s="53"/>
      <c r="O44" s="53"/>
    </row>
    <row r="45" spans="1:15" s="107" customFormat="1" x14ac:dyDescent="0.2">
      <c r="A45" s="109" t="s">
        <v>171</v>
      </c>
      <c r="B45" s="119" t="s">
        <v>96</v>
      </c>
      <c r="C45" s="114" t="s">
        <v>50</v>
      </c>
      <c r="D45" s="230">
        <f>D44</f>
        <v>214</v>
      </c>
      <c r="E45" s="111"/>
      <c r="F45" s="112"/>
      <c r="G45" s="113"/>
      <c r="H45" s="62"/>
      <c r="I45" s="113"/>
      <c r="J45" s="53"/>
      <c r="K45" s="113"/>
      <c r="L45" s="53"/>
      <c r="M45" s="113"/>
      <c r="N45" s="53"/>
      <c r="O45" s="53"/>
    </row>
    <row r="46" spans="1:15" s="107" customFormat="1" ht="51" x14ac:dyDescent="0.2">
      <c r="A46" s="109" t="s">
        <v>172</v>
      </c>
      <c r="B46" s="116" t="s">
        <v>97</v>
      </c>
      <c r="C46" s="114" t="s">
        <v>59</v>
      </c>
      <c r="D46" s="110">
        <v>15</v>
      </c>
      <c r="E46" s="111"/>
      <c r="F46" s="112"/>
      <c r="G46" s="113"/>
      <c r="H46" s="53"/>
      <c r="I46" s="113"/>
      <c r="J46" s="53"/>
      <c r="K46" s="113"/>
      <c r="L46" s="53"/>
      <c r="M46" s="113"/>
      <c r="N46" s="53"/>
      <c r="O46" s="53"/>
    </row>
    <row r="47" spans="1:15" s="107" customFormat="1" ht="63.75" x14ac:dyDescent="0.2">
      <c r="A47" s="109" t="s">
        <v>173</v>
      </c>
      <c r="B47" s="116" t="s">
        <v>98</v>
      </c>
      <c r="C47" s="114" t="s">
        <v>59</v>
      </c>
      <c r="D47" s="110">
        <v>12</v>
      </c>
      <c r="E47" s="111"/>
      <c r="F47" s="112"/>
      <c r="G47" s="113"/>
      <c r="H47" s="53"/>
      <c r="I47" s="113"/>
      <c r="J47" s="53"/>
      <c r="K47" s="113"/>
      <c r="L47" s="53"/>
      <c r="M47" s="113"/>
      <c r="N47" s="53"/>
      <c r="O47" s="53"/>
    </row>
    <row r="48" spans="1:15" s="52" customFormat="1" x14ac:dyDescent="0.2">
      <c r="A48" s="256"/>
      <c r="B48" s="257"/>
      <c r="C48" s="258"/>
      <c r="D48" s="259"/>
      <c r="E48" s="260"/>
      <c r="F48" s="261"/>
      <c r="G48" s="262"/>
      <c r="H48" s="261"/>
      <c r="I48" s="262"/>
      <c r="J48" s="261"/>
      <c r="K48" s="51"/>
      <c r="L48" s="50"/>
      <c r="M48" s="51"/>
      <c r="N48" s="50"/>
      <c r="O48" s="50"/>
    </row>
    <row r="49" spans="1:15" x14ac:dyDescent="0.2">
      <c r="J49" s="14" t="s">
        <v>550</v>
      </c>
      <c r="K49" s="34"/>
      <c r="L49" s="34"/>
      <c r="M49" s="34"/>
      <c r="N49" s="34"/>
      <c r="O49" s="35"/>
    </row>
    <row r="50" spans="1:15" x14ac:dyDescent="0.2">
      <c r="A50" s="253" t="s">
        <v>551</v>
      </c>
      <c r="G50" s="6"/>
      <c r="H50" s="6"/>
      <c r="I50" s="6"/>
      <c r="J50" s="6"/>
      <c r="K50" s="6"/>
      <c r="L50" s="6"/>
      <c r="M50" s="6"/>
      <c r="N50" s="6"/>
    </row>
    <row r="51" spans="1:15" x14ac:dyDescent="0.2">
      <c r="A51" s="253" t="s">
        <v>552</v>
      </c>
      <c r="G51" s="6"/>
      <c r="H51" s="6"/>
      <c r="I51" s="6"/>
      <c r="J51" s="6"/>
      <c r="K51" s="6"/>
      <c r="L51" s="6"/>
      <c r="M51" s="6"/>
      <c r="N51" s="6"/>
    </row>
    <row r="52" spans="1:15" x14ac:dyDescent="0.2">
      <c r="A52" s="253" t="s">
        <v>553</v>
      </c>
      <c r="G52" s="6"/>
      <c r="H52" s="6"/>
      <c r="I52" s="6"/>
      <c r="J52" s="6"/>
      <c r="K52" s="6"/>
      <c r="L52" s="6"/>
      <c r="M52" s="6"/>
      <c r="N52" s="6"/>
    </row>
    <row r="53" spans="1:15" x14ac:dyDescent="0.2">
      <c r="A53" s="254" t="s">
        <v>554</v>
      </c>
      <c r="E53" s="37"/>
      <c r="G53" s="6"/>
      <c r="H53" s="6"/>
      <c r="I53" s="6"/>
      <c r="J53" s="6"/>
      <c r="K53" s="6"/>
      <c r="L53" s="6"/>
      <c r="M53" s="6"/>
      <c r="N53" s="6"/>
    </row>
    <row r="54" spans="1:15" x14ac:dyDescent="0.2">
      <c r="A54" s="255" t="s">
        <v>555</v>
      </c>
      <c r="G54" s="6"/>
      <c r="H54" s="6"/>
      <c r="I54" s="6"/>
      <c r="J54" s="6"/>
      <c r="K54" s="6"/>
      <c r="L54" s="6"/>
      <c r="M54" s="6"/>
      <c r="N54" s="6"/>
    </row>
    <row r="55" spans="1:15" x14ac:dyDescent="0.2">
      <c r="A55" s="255" t="s">
        <v>556</v>
      </c>
      <c r="G55" s="6"/>
      <c r="H55" s="6"/>
      <c r="I55" s="6"/>
      <c r="J55" s="6"/>
      <c r="K55" s="6"/>
      <c r="L55" s="6"/>
      <c r="M55" s="6"/>
      <c r="N55" s="6"/>
    </row>
    <row r="56" spans="1:15" x14ac:dyDescent="0.2">
      <c r="A56" s="37" t="s">
        <v>557</v>
      </c>
    </row>
  </sheetData>
  <mergeCells count="6">
    <mergeCell ref="K8:O8"/>
    <mergeCell ref="A8:A9"/>
    <mergeCell ref="B8:B9"/>
    <mergeCell ref="C8:C9"/>
    <mergeCell ref="D8:D9"/>
    <mergeCell ref="E8:J8"/>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2-6
&amp;UPAŠTECES KANALIZĀCIJA LEJAS IELAS RAJONĀ, SALACGRĪVĀ.</oddHeader>
    <oddFooter>&amp;C&amp;8&amp;P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P91"/>
  <sheetViews>
    <sheetView view="pageBreakPreview" zoomScaleNormal="100" zoomScaleSheetLayoutView="100" workbookViewId="0">
      <selection activeCell="Q98" sqref="Q98"/>
    </sheetView>
  </sheetViews>
  <sheetFormatPr defaultRowHeight="12.75" x14ac:dyDescent="0.2"/>
  <cols>
    <col min="1" max="1" width="7.7109375" style="3" customWidth="1"/>
    <col min="2" max="2" width="36.7109375" style="1" customWidth="1"/>
    <col min="3" max="3" width="5.42578125" style="2" customWidth="1"/>
    <col min="4" max="4" width="7.7109375" style="3" customWidth="1"/>
    <col min="5" max="5" width="6.28515625" style="3" customWidth="1"/>
    <col min="6" max="6" width="5.140625" style="4" customWidth="1"/>
    <col min="7" max="7" width="6.42578125" style="5" customWidth="1"/>
    <col min="8" max="8" width="7.5703125" style="5" customWidth="1"/>
    <col min="9" max="9" width="6.28515625" style="5" customWidth="1"/>
    <col min="10" max="10" width="7.85546875" style="5" customWidth="1"/>
    <col min="11" max="13" width="8.42578125" style="5" customWidth="1"/>
    <col min="14" max="14" width="9.42578125" style="5" customWidth="1"/>
    <col min="15" max="15" width="9.42578125" style="6" customWidth="1"/>
    <col min="16" max="16384" width="9.140625" style="6"/>
  </cols>
  <sheetData>
    <row r="1" spans="1:16" ht="14.25" x14ac:dyDescent="0.2">
      <c r="A1" s="39" t="s">
        <v>1</v>
      </c>
      <c r="B1" s="40"/>
      <c r="C1" s="64" t="s">
        <v>255</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514</v>
      </c>
      <c r="D3" s="41"/>
      <c r="E3" s="41"/>
      <c r="F3" s="42"/>
      <c r="G3" s="43"/>
      <c r="H3" s="43"/>
      <c r="I3" s="43"/>
      <c r="J3" s="43"/>
      <c r="K3" s="43"/>
      <c r="L3" s="43"/>
      <c r="M3" s="43"/>
      <c r="N3" s="43"/>
      <c r="O3" s="44"/>
    </row>
    <row r="4" spans="1:16" ht="15" x14ac:dyDescent="0.2">
      <c r="A4" s="39" t="s">
        <v>3</v>
      </c>
      <c r="B4" s="40"/>
      <c r="C4" s="56" t="s">
        <v>515</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548</v>
      </c>
      <c r="B6" s="40"/>
      <c r="C6" s="46"/>
      <c r="D6" s="41"/>
      <c r="E6" s="41"/>
      <c r="F6" s="42"/>
      <c r="G6" s="43"/>
      <c r="H6" s="43"/>
      <c r="I6" s="43"/>
      <c r="J6" s="43"/>
      <c r="K6" s="43"/>
      <c r="L6" s="43"/>
      <c r="M6" s="43"/>
      <c r="N6" s="47" t="s">
        <v>28</v>
      </c>
      <c r="O6" s="48"/>
    </row>
    <row r="7" spans="1:16" ht="14.25" x14ac:dyDescent="0.2">
      <c r="A7" s="10" t="s">
        <v>542</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
      <c r="B10" s="29"/>
      <c r="C10" s="30"/>
      <c r="D10" s="22"/>
      <c r="E10" s="31"/>
      <c r="F10" s="26"/>
      <c r="G10" s="32"/>
      <c r="H10" s="28"/>
      <c r="I10" s="32"/>
      <c r="J10" s="28"/>
      <c r="K10" s="32"/>
      <c r="L10" s="28"/>
      <c r="M10" s="32"/>
      <c r="N10" s="28"/>
      <c r="O10" s="33"/>
    </row>
    <row r="11" spans="1:16" s="107" customFormat="1" ht="25.5" x14ac:dyDescent="0.2">
      <c r="A11" s="100">
        <v>1</v>
      </c>
      <c r="B11" s="101" t="s">
        <v>48</v>
      </c>
      <c r="C11" s="102"/>
      <c r="D11" s="103"/>
      <c r="E11" s="104"/>
      <c r="F11" s="105"/>
      <c r="G11" s="106"/>
      <c r="H11" s="105"/>
      <c r="I11" s="106"/>
      <c r="J11" s="105"/>
      <c r="K11" s="106"/>
      <c r="L11" s="105"/>
      <c r="M11" s="106"/>
      <c r="N11" s="105"/>
      <c r="O11" s="105"/>
    </row>
    <row r="12" spans="1:16" s="107" customFormat="1" ht="25.5" x14ac:dyDescent="0.2">
      <c r="A12" s="109" t="s">
        <v>129</v>
      </c>
      <c r="B12" s="116" t="s">
        <v>395</v>
      </c>
      <c r="C12" s="109" t="s">
        <v>50</v>
      </c>
      <c r="D12" s="228">
        <v>88</v>
      </c>
      <c r="E12" s="185"/>
      <c r="F12" s="112"/>
      <c r="G12" s="113"/>
      <c r="H12" s="62"/>
      <c r="I12" s="113"/>
      <c r="J12" s="53"/>
      <c r="K12" s="113"/>
      <c r="L12" s="53"/>
      <c r="M12" s="113"/>
      <c r="N12" s="53"/>
      <c r="O12" s="53"/>
    </row>
    <row r="13" spans="1:16" s="107" customFormat="1" x14ac:dyDescent="0.2">
      <c r="A13" s="109" t="s">
        <v>130</v>
      </c>
      <c r="B13" s="116" t="s">
        <v>58</v>
      </c>
      <c r="C13" s="109" t="s">
        <v>59</v>
      </c>
      <c r="D13" s="153">
        <v>2</v>
      </c>
      <c r="E13" s="111"/>
      <c r="F13" s="53"/>
      <c r="G13" s="113"/>
      <c r="H13" s="62"/>
      <c r="I13" s="113"/>
      <c r="J13" s="53"/>
      <c r="K13" s="113"/>
      <c r="L13" s="53"/>
      <c r="M13" s="113"/>
      <c r="N13" s="53"/>
      <c r="O13" s="53"/>
    </row>
    <row r="14" spans="1:16" s="107" customFormat="1" ht="51" x14ac:dyDescent="0.2">
      <c r="A14" s="109" t="s">
        <v>131</v>
      </c>
      <c r="B14" s="116" t="s">
        <v>374</v>
      </c>
      <c r="C14" s="109" t="s">
        <v>50</v>
      </c>
      <c r="D14" s="228">
        <f>62</f>
        <v>62</v>
      </c>
      <c r="E14" s="185"/>
      <c r="F14" s="112"/>
      <c r="G14" s="113"/>
      <c r="H14" s="62"/>
      <c r="I14" s="113"/>
      <c r="J14" s="53"/>
      <c r="K14" s="113"/>
      <c r="L14" s="53"/>
      <c r="M14" s="113"/>
      <c r="N14" s="53"/>
      <c r="O14" s="53"/>
    </row>
    <row r="15" spans="1:16" s="107" customFormat="1" ht="51" x14ac:dyDescent="0.2">
      <c r="A15" s="109" t="s">
        <v>132</v>
      </c>
      <c r="B15" s="116" t="s">
        <v>49</v>
      </c>
      <c r="C15" s="109" t="s">
        <v>50</v>
      </c>
      <c r="D15" s="108">
        <v>90.8</v>
      </c>
      <c r="E15" s="185"/>
      <c r="F15" s="112"/>
      <c r="G15" s="113"/>
      <c r="H15" s="62"/>
      <c r="I15" s="113"/>
      <c r="J15" s="53"/>
      <c r="K15" s="113"/>
      <c r="L15" s="53"/>
      <c r="M15" s="113"/>
      <c r="N15" s="53"/>
      <c r="O15" s="53"/>
    </row>
    <row r="16" spans="1:16" s="107" customFormat="1" ht="25.5" x14ac:dyDescent="0.2">
      <c r="A16" s="109" t="s">
        <v>133</v>
      </c>
      <c r="B16" s="116" t="s">
        <v>61</v>
      </c>
      <c r="C16" s="109" t="s">
        <v>62</v>
      </c>
      <c r="D16" s="108">
        <f>4.2+5</f>
        <v>9.1999999999999993</v>
      </c>
      <c r="E16" s="61"/>
      <c r="F16" s="53"/>
      <c r="G16" s="113"/>
      <c r="H16" s="62"/>
      <c r="I16" s="63"/>
      <c r="J16" s="53"/>
      <c r="K16" s="113"/>
      <c r="L16" s="53"/>
      <c r="M16" s="113"/>
      <c r="N16" s="53"/>
      <c r="O16" s="53"/>
    </row>
    <row r="17" spans="1:15" s="107" customFormat="1" ht="25.5" x14ac:dyDescent="0.2">
      <c r="A17" s="109" t="s">
        <v>134</v>
      </c>
      <c r="B17" s="116" t="s">
        <v>63</v>
      </c>
      <c r="C17" s="109" t="s">
        <v>62</v>
      </c>
      <c r="D17" s="108">
        <f>D16</f>
        <v>9.1999999999999993</v>
      </c>
      <c r="E17" s="61"/>
      <c r="F17" s="53"/>
      <c r="G17" s="113"/>
      <c r="H17" s="62"/>
      <c r="I17" s="63"/>
      <c r="J17" s="53"/>
      <c r="K17" s="113"/>
      <c r="L17" s="53"/>
      <c r="M17" s="113"/>
      <c r="N17" s="53"/>
      <c r="O17" s="53"/>
    </row>
    <row r="18" spans="1:15" s="107" customFormat="1" ht="25.5" x14ac:dyDescent="0.2">
      <c r="A18" s="109" t="s">
        <v>135</v>
      </c>
      <c r="B18" s="116" t="s">
        <v>64</v>
      </c>
      <c r="C18" s="109" t="s">
        <v>62</v>
      </c>
      <c r="D18" s="228">
        <f>4+13+4+10</f>
        <v>31</v>
      </c>
      <c r="E18" s="61"/>
      <c r="F18" s="53"/>
      <c r="G18" s="113"/>
      <c r="H18" s="62"/>
      <c r="I18" s="63"/>
      <c r="J18" s="53"/>
      <c r="K18" s="113"/>
      <c r="L18" s="53"/>
      <c r="M18" s="113"/>
      <c r="N18" s="53"/>
      <c r="O18" s="53"/>
    </row>
    <row r="19" spans="1:15" s="107" customFormat="1" ht="25.5" x14ac:dyDescent="0.2">
      <c r="A19" s="109" t="s">
        <v>136</v>
      </c>
      <c r="B19" s="116" t="s">
        <v>65</v>
      </c>
      <c r="C19" s="109" t="s">
        <v>62</v>
      </c>
      <c r="D19" s="228">
        <f>D18</f>
        <v>31</v>
      </c>
      <c r="E19" s="111"/>
      <c r="F19" s="53"/>
      <c r="G19" s="113"/>
      <c r="H19" s="62"/>
      <c r="I19" s="113"/>
      <c r="J19" s="53"/>
      <c r="K19" s="113"/>
      <c r="L19" s="53"/>
      <c r="M19" s="113"/>
      <c r="N19" s="53"/>
      <c r="O19" s="53"/>
    </row>
    <row r="20" spans="1:15" s="107" customFormat="1" ht="25.5" x14ac:dyDescent="0.2">
      <c r="A20" s="109" t="s">
        <v>137</v>
      </c>
      <c r="B20" s="116" t="s">
        <v>66</v>
      </c>
      <c r="C20" s="109" t="s">
        <v>62</v>
      </c>
      <c r="D20" s="228">
        <f>50+41+53+59+6</f>
        <v>209</v>
      </c>
      <c r="E20" s="111"/>
      <c r="F20" s="53"/>
      <c r="G20" s="113"/>
      <c r="H20" s="53"/>
      <c r="I20" s="113"/>
      <c r="J20" s="53"/>
      <c r="K20" s="113"/>
      <c r="L20" s="53"/>
      <c r="M20" s="113"/>
      <c r="N20" s="53"/>
      <c r="O20" s="53"/>
    </row>
    <row r="21" spans="1:15" s="107" customFormat="1" ht="51" x14ac:dyDescent="0.2">
      <c r="A21" s="109" t="s">
        <v>138</v>
      </c>
      <c r="B21" s="116" t="s">
        <v>67</v>
      </c>
      <c r="C21" s="109" t="s">
        <v>62</v>
      </c>
      <c r="D21" s="228">
        <f>D20</f>
        <v>209</v>
      </c>
      <c r="E21" s="61"/>
      <c r="F21" s="53"/>
      <c r="G21" s="113"/>
      <c r="H21" s="62"/>
      <c r="I21" s="63"/>
      <c r="J21" s="53"/>
      <c r="K21" s="113"/>
      <c r="L21" s="53"/>
      <c r="M21" s="113"/>
      <c r="N21" s="53"/>
      <c r="O21" s="53"/>
    </row>
    <row r="22" spans="1:15" s="107" customFormat="1" ht="25.5" x14ac:dyDescent="0.2">
      <c r="A22" s="109" t="s">
        <v>139</v>
      </c>
      <c r="B22" s="116" t="s">
        <v>68</v>
      </c>
      <c r="C22" s="109" t="s">
        <v>69</v>
      </c>
      <c r="D22" s="228">
        <v>22.92</v>
      </c>
      <c r="E22" s="187"/>
      <c r="F22" s="53"/>
      <c r="G22" s="113"/>
      <c r="H22" s="53"/>
      <c r="I22" s="113"/>
      <c r="J22" s="53"/>
      <c r="K22" s="113"/>
      <c r="L22" s="53"/>
      <c r="M22" s="113"/>
      <c r="N22" s="53"/>
      <c r="O22" s="53"/>
    </row>
    <row r="23" spans="1:15" s="107" customFormat="1" ht="14.25" x14ac:dyDescent="0.2">
      <c r="A23" s="109" t="s">
        <v>140</v>
      </c>
      <c r="B23" s="116" t="s">
        <v>70</v>
      </c>
      <c r="C23" s="109" t="s">
        <v>69</v>
      </c>
      <c r="D23" s="228">
        <v>48.74</v>
      </c>
      <c r="E23" s="187"/>
      <c r="F23" s="53"/>
      <c r="G23" s="113"/>
      <c r="H23" s="53"/>
      <c r="I23" s="113"/>
      <c r="J23" s="53"/>
      <c r="K23" s="113"/>
      <c r="L23" s="53"/>
      <c r="M23" s="113"/>
      <c r="N23" s="53"/>
      <c r="O23" s="53"/>
    </row>
    <row r="24" spans="1:15" s="107" customFormat="1" x14ac:dyDescent="0.2">
      <c r="A24" s="109" t="s">
        <v>141</v>
      </c>
      <c r="B24" s="116" t="s">
        <v>71</v>
      </c>
      <c r="C24" s="109" t="s">
        <v>50</v>
      </c>
      <c r="D24" s="228">
        <f>SUM(D14:D15)</f>
        <v>152.80000000000001</v>
      </c>
      <c r="E24" s="60"/>
      <c r="F24" s="53"/>
      <c r="G24" s="113"/>
      <c r="H24" s="62"/>
      <c r="I24" s="113"/>
      <c r="J24" s="53"/>
      <c r="K24" s="113"/>
      <c r="L24" s="53"/>
      <c r="M24" s="113"/>
      <c r="N24" s="53"/>
      <c r="O24" s="53"/>
    </row>
    <row r="25" spans="1:15" s="107" customFormat="1" x14ac:dyDescent="0.2">
      <c r="A25" s="109"/>
      <c r="B25" s="117" t="s">
        <v>72</v>
      </c>
      <c r="C25" s="117"/>
      <c r="D25" s="150"/>
      <c r="E25" s="104"/>
      <c r="F25" s="105"/>
      <c r="G25" s="106"/>
      <c r="H25" s="105"/>
      <c r="I25" s="106"/>
      <c r="J25" s="105"/>
      <c r="K25" s="106"/>
      <c r="L25" s="105"/>
      <c r="M25" s="106"/>
      <c r="N25" s="105"/>
      <c r="O25" s="105"/>
    </row>
    <row r="26" spans="1:15" s="107" customFormat="1" ht="51" x14ac:dyDescent="0.2">
      <c r="A26" s="109" t="s">
        <v>142</v>
      </c>
      <c r="B26" s="116" t="s">
        <v>351</v>
      </c>
      <c r="C26" s="109" t="s">
        <v>50</v>
      </c>
      <c r="D26" s="228">
        <v>20.5</v>
      </c>
      <c r="E26" s="185"/>
      <c r="F26" s="112"/>
      <c r="G26" s="113"/>
      <c r="H26" s="62"/>
      <c r="I26" s="113"/>
      <c r="J26" s="53"/>
      <c r="K26" s="113"/>
      <c r="L26" s="53"/>
      <c r="M26" s="113"/>
      <c r="N26" s="53"/>
      <c r="O26" s="53"/>
    </row>
    <row r="27" spans="1:15" s="107" customFormat="1" ht="25.5" x14ac:dyDescent="0.2">
      <c r="A27" s="109" t="s">
        <v>143</v>
      </c>
      <c r="B27" s="116" t="s">
        <v>61</v>
      </c>
      <c r="C27" s="109" t="s">
        <v>62</v>
      </c>
      <c r="D27" s="228">
        <v>4</v>
      </c>
      <c r="E27" s="61"/>
      <c r="F27" s="53"/>
      <c r="G27" s="113"/>
      <c r="H27" s="62"/>
      <c r="I27" s="63"/>
      <c r="J27" s="53"/>
      <c r="K27" s="113"/>
      <c r="L27" s="53"/>
      <c r="M27" s="113"/>
      <c r="N27" s="53"/>
      <c r="O27" s="53"/>
    </row>
    <row r="28" spans="1:15" s="107" customFormat="1" ht="25.5" x14ac:dyDescent="0.2">
      <c r="A28" s="109" t="s">
        <v>144</v>
      </c>
      <c r="B28" s="116" t="s">
        <v>63</v>
      </c>
      <c r="C28" s="109" t="s">
        <v>62</v>
      </c>
      <c r="D28" s="228">
        <f>D27</f>
        <v>4</v>
      </c>
      <c r="E28" s="61"/>
      <c r="F28" s="53"/>
      <c r="G28" s="113"/>
      <c r="H28" s="62"/>
      <c r="I28" s="63"/>
      <c r="J28" s="53"/>
      <c r="K28" s="113"/>
      <c r="L28" s="53"/>
      <c r="M28" s="113"/>
      <c r="N28" s="53"/>
      <c r="O28" s="53"/>
    </row>
    <row r="29" spans="1:15" s="107" customFormat="1" ht="25.5" x14ac:dyDescent="0.2">
      <c r="A29" s="109" t="s">
        <v>145</v>
      </c>
      <c r="B29" s="116" t="s">
        <v>396</v>
      </c>
      <c r="C29" s="109" t="s">
        <v>62</v>
      </c>
      <c r="D29" s="228">
        <v>3.2</v>
      </c>
      <c r="E29" s="61"/>
      <c r="F29" s="53"/>
      <c r="G29" s="113"/>
      <c r="H29" s="62"/>
      <c r="I29" s="63"/>
      <c r="J29" s="53"/>
      <c r="K29" s="113"/>
      <c r="L29" s="53"/>
      <c r="M29" s="113"/>
      <c r="N29" s="53"/>
      <c r="O29" s="53"/>
    </row>
    <row r="30" spans="1:15" s="107" customFormat="1" ht="25.5" x14ac:dyDescent="0.2">
      <c r="A30" s="109" t="s">
        <v>146</v>
      </c>
      <c r="B30" s="116" t="s">
        <v>397</v>
      </c>
      <c r="C30" s="109" t="s">
        <v>62</v>
      </c>
      <c r="D30" s="228">
        <f>D29</f>
        <v>3.2</v>
      </c>
      <c r="E30" s="111"/>
      <c r="F30" s="53"/>
      <c r="G30" s="113"/>
      <c r="H30" s="62"/>
      <c r="I30" s="113"/>
      <c r="J30" s="53"/>
      <c r="K30" s="113"/>
      <c r="L30" s="53"/>
      <c r="M30" s="113"/>
      <c r="N30" s="53"/>
      <c r="O30" s="53"/>
    </row>
    <row r="31" spans="1:15" s="107" customFormat="1" ht="25.5" x14ac:dyDescent="0.2">
      <c r="A31" s="109" t="s">
        <v>147</v>
      </c>
      <c r="B31" s="116" t="s">
        <v>66</v>
      </c>
      <c r="C31" s="109" t="s">
        <v>62</v>
      </c>
      <c r="D31" s="228">
        <f>7.1+3.4+5.9+3</f>
        <v>19.399999999999999</v>
      </c>
      <c r="E31" s="111"/>
      <c r="F31" s="53"/>
      <c r="G31" s="113"/>
      <c r="H31" s="53"/>
      <c r="I31" s="113"/>
      <c r="J31" s="53"/>
      <c r="K31" s="113"/>
      <c r="L31" s="53"/>
      <c r="M31" s="113"/>
      <c r="N31" s="53"/>
      <c r="O31" s="53"/>
    </row>
    <row r="32" spans="1:15" s="107" customFormat="1" ht="51" x14ac:dyDescent="0.2">
      <c r="A32" s="109" t="s">
        <v>148</v>
      </c>
      <c r="B32" s="116" t="s">
        <v>67</v>
      </c>
      <c r="C32" s="109" t="s">
        <v>62</v>
      </c>
      <c r="D32" s="228">
        <f>D31</f>
        <v>19.399999999999999</v>
      </c>
      <c r="E32" s="61"/>
      <c r="F32" s="53"/>
      <c r="G32" s="113"/>
      <c r="H32" s="62"/>
      <c r="I32" s="63"/>
      <c r="J32" s="53"/>
      <c r="K32" s="113"/>
      <c r="L32" s="53"/>
      <c r="M32" s="113"/>
      <c r="N32" s="53"/>
      <c r="O32" s="53"/>
    </row>
    <row r="33" spans="1:15" s="107" customFormat="1" ht="25.5" x14ac:dyDescent="0.2">
      <c r="A33" s="109" t="s">
        <v>149</v>
      </c>
      <c r="B33" s="116" t="s">
        <v>68</v>
      </c>
      <c r="C33" s="109" t="s">
        <v>69</v>
      </c>
      <c r="D33" s="228">
        <v>2.95</v>
      </c>
      <c r="E33" s="187"/>
      <c r="F33" s="53"/>
      <c r="G33" s="113"/>
      <c r="H33" s="53"/>
      <c r="I33" s="113"/>
      <c r="J33" s="53"/>
      <c r="K33" s="113"/>
      <c r="L33" s="53"/>
      <c r="M33" s="113"/>
      <c r="N33" s="53"/>
      <c r="O33" s="53"/>
    </row>
    <row r="34" spans="1:15" s="107" customFormat="1" ht="14.25" x14ac:dyDescent="0.2">
      <c r="A34" s="109" t="s">
        <v>150</v>
      </c>
      <c r="B34" s="116" t="s">
        <v>76</v>
      </c>
      <c r="C34" s="109" t="s">
        <v>69</v>
      </c>
      <c r="D34" s="228">
        <v>5.7</v>
      </c>
      <c r="E34" s="187"/>
      <c r="F34" s="53"/>
      <c r="G34" s="113"/>
      <c r="H34" s="53"/>
      <c r="I34" s="113"/>
      <c r="J34" s="53"/>
      <c r="K34" s="113"/>
      <c r="L34" s="53"/>
      <c r="M34" s="113"/>
      <c r="N34" s="53"/>
      <c r="O34" s="53"/>
    </row>
    <row r="35" spans="1:15" s="107" customFormat="1" x14ac:dyDescent="0.2">
      <c r="A35" s="109" t="s">
        <v>151</v>
      </c>
      <c r="B35" s="116" t="s">
        <v>71</v>
      </c>
      <c r="C35" s="109" t="s">
        <v>50</v>
      </c>
      <c r="D35" s="228">
        <f>SUM(D26)</f>
        <v>20.5</v>
      </c>
      <c r="E35" s="60"/>
      <c r="F35" s="53"/>
      <c r="G35" s="113"/>
      <c r="H35" s="62"/>
      <c r="I35" s="113"/>
      <c r="J35" s="53"/>
      <c r="K35" s="113"/>
      <c r="L35" s="53"/>
      <c r="M35" s="113"/>
      <c r="N35" s="53"/>
      <c r="O35" s="53"/>
    </row>
    <row r="36" spans="1:15" s="107" customFormat="1" ht="25.5" x14ac:dyDescent="0.2">
      <c r="A36" s="100">
        <v>2</v>
      </c>
      <c r="B36" s="101" t="s">
        <v>77</v>
      </c>
      <c r="C36" s="102"/>
      <c r="D36" s="103"/>
      <c r="E36" s="104"/>
      <c r="F36" s="105"/>
      <c r="G36" s="106"/>
      <c r="H36" s="105"/>
      <c r="I36" s="106"/>
      <c r="J36" s="105"/>
      <c r="K36" s="106"/>
      <c r="L36" s="105"/>
      <c r="M36" s="106"/>
      <c r="N36" s="105"/>
      <c r="O36" s="105"/>
    </row>
    <row r="37" spans="1:15" s="107" customFormat="1" ht="51" x14ac:dyDescent="0.2">
      <c r="A37" s="211" t="s">
        <v>160</v>
      </c>
      <c r="B37" s="118" t="s">
        <v>78</v>
      </c>
      <c r="C37" s="194" t="s">
        <v>50</v>
      </c>
      <c r="D37" s="228">
        <f>SUM(D14:D15)</f>
        <v>152.80000000000001</v>
      </c>
      <c r="E37" s="185"/>
      <c r="F37" s="112"/>
      <c r="G37" s="113"/>
      <c r="H37" s="62"/>
      <c r="I37" s="113"/>
      <c r="J37" s="53"/>
      <c r="K37" s="113"/>
      <c r="L37" s="53"/>
      <c r="M37" s="113"/>
      <c r="N37" s="53"/>
      <c r="O37" s="53"/>
    </row>
    <row r="38" spans="1:15" s="107" customFormat="1" ht="51" x14ac:dyDescent="0.2">
      <c r="A38" s="211" t="s">
        <v>161</v>
      </c>
      <c r="B38" s="118" t="s">
        <v>79</v>
      </c>
      <c r="C38" s="194" t="s">
        <v>50</v>
      </c>
      <c r="D38" s="228">
        <f>SUM(D26)</f>
        <v>20.5</v>
      </c>
      <c r="E38" s="185"/>
      <c r="F38" s="112"/>
      <c r="G38" s="113"/>
      <c r="H38" s="62"/>
      <c r="I38" s="113"/>
      <c r="J38" s="53"/>
      <c r="K38" s="113"/>
      <c r="L38" s="53"/>
      <c r="M38" s="113"/>
      <c r="N38" s="53"/>
      <c r="O38" s="53"/>
    </row>
    <row r="39" spans="1:15" s="107" customFormat="1" ht="51" x14ac:dyDescent="0.2">
      <c r="A39" s="211" t="s">
        <v>162</v>
      </c>
      <c r="B39" s="215" t="s">
        <v>398</v>
      </c>
      <c r="C39" s="114" t="s">
        <v>20</v>
      </c>
      <c r="D39" s="154">
        <v>3</v>
      </c>
      <c r="E39" s="111"/>
      <c r="F39" s="53"/>
      <c r="G39" s="113"/>
      <c r="H39" s="62"/>
      <c r="I39" s="113"/>
      <c r="J39" s="53"/>
      <c r="K39" s="113"/>
      <c r="L39" s="53"/>
      <c r="M39" s="113"/>
      <c r="N39" s="53"/>
      <c r="O39" s="53"/>
    </row>
    <row r="40" spans="1:15" s="107" customFormat="1" ht="51" x14ac:dyDescent="0.2">
      <c r="A40" s="211" t="s">
        <v>163</v>
      </c>
      <c r="B40" s="215" t="s">
        <v>83</v>
      </c>
      <c r="C40" s="114" t="s">
        <v>20</v>
      </c>
      <c r="D40" s="154">
        <v>3</v>
      </c>
      <c r="E40" s="111"/>
      <c r="F40" s="53"/>
      <c r="G40" s="113"/>
      <c r="H40" s="62"/>
      <c r="I40" s="113"/>
      <c r="J40" s="53"/>
      <c r="K40" s="113"/>
      <c r="L40" s="53"/>
      <c r="M40" s="113"/>
      <c r="N40" s="53"/>
      <c r="O40" s="53"/>
    </row>
    <row r="41" spans="1:15" s="107" customFormat="1" ht="25.5" x14ac:dyDescent="0.2">
      <c r="A41" s="211" t="s">
        <v>164</v>
      </c>
      <c r="B41" s="116" t="s">
        <v>86</v>
      </c>
      <c r="C41" s="114" t="s">
        <v>111</v>
      </c>
      <c r="D41" s="110">
        <v>5</v>
      </c>
      <c r="E41" s="111"/>
      <c r="F41" s="112"/>
      <c r="G41" s="113"/>
      <c r="H41" s="53"/>
      <c r="I41" s="113"/>
      <c r="J41" s="53"/>
      <c r="K41" s="113"/>
      <c r="L41" s="53"/>
      <c r="M41" s="113"/>
      <c r="N41" s="53"/>
      <c r="O41" s="53"/>
    </row>
    <row r="42" spans="1:15" s="107" customFormat="1" ht="25.5" x14ac:dyDescent="0.2">
      <c r="A42" s="211" t="s">
        <v>165</v>
      </c>
      <c r="B42" s="116" t="s">
        <v>88</v>
      </c>
      <c r="C42" s="196" t="s">
        <v>59</v>
      </c>
      <c r="D42" s="110">
        <v>1</v>
      </c>
      <c r="E42" s="185"/>
      <c r="F42" s="53"/>
      <c r="G42" s="113"/>
      <c r="H42" s="62"/>
      <c r="I42" s="113"/>
      <c r="J42" s="53"/>
      <c r="K42" s="113"/>
      <c r="L42" s="53"/>
      <c r="M42" s="113"/>
      <c r="N42" s="53"/>
      <c r="O42" s="53"/>
    </row>
    <row r="43" spans="1:15" s="107" customFormat="1" x14ac:dyDescent="0.2">
      <c r="A43" s="211" t="s">
        <v>166</v>
      </c>
      <c r="B43" s="116" t="s">
        <v>89</v>
      </c>
      <c r="C43" s="114" t="s">
        <v>111</v>
      </c>
      <c r="D43" s="154">
        <f>6+D44</f>
        <v>10</v>
      </c>
      <c r="E43" s="111"/>
      <c r="F43" s="112"/>
      <c r="G43" s="113"/>
      <c r="H43" s="53"/>
      <c r="I43" s="113"/>
      <c r="J43" s="53"/>
      <c r="K43" s="113"/>
      <c r="L43" s="53"/>
      <c r="M43" s="113"/>
      <c r="N43" s="53"/>
      <c r="O43" s="53"/>
    </row>
    <row r="44" spans="1:15" s="107" customFormat="1" ht="25.5" x14ac:dyDescent="0.2">
      <c r="A44" s="211" t="s">
        <v>167</v>
      </c>
      <c r="B44" s="116" t="s">
        <v>516</v>
      </c>
      <c r="C44" s="114" t="s">
        <v>111</v>
      </c>
      <c r="D44" s="153">
        <v>4</v>
      </c>
      <c r="E44" s="185"/>
      <c r="F44" s="62"/>
      <c r="G44" s="63"/>
      <c r="H44" s="62"/>
      <c r="I44" s="63"/>
      <c r="J44" s="62"/>
      <c r="K44" s="63"/>
      <c r="L44" s="62"/>
      <c r="M44" s="63"/>
      <c r="N44" s="62"/>
      <c r="O44" s="62"/>
    </row>
    <row r="45" spans="1:15" s="107" customFormat="1" ht="25.5" x14ac:dyDescent="0.2">
      <c r="A45" s="211" t="s">
        <v>168</v>
      </c>
      <c r="B45" s="116" t="s">
        <v>528</v>
      </c>
      <c r="C45" s="114" t="s">
        <v>111</v>
      </c>
      <c r="D45" s="153">
        <v>4</v>
      </c>
      <c r="E45" s="185"/>
      <c r="F45" s="62"/>
      <c r="G45" s="63"/>
      <c r="H45" s="62"/>
      <c r="I45" s="63"/>
      <c r="J45" s="62"/>
      <c r="K45" s="63"/>
      <c r="L45" s="62"/>
      <c r="M45" s="63"/>
      <c r="N45" s="62"/>
      <c r="O45" s="62"/>
    </row>
    <row r="46" spans="1:15" s="107" customFormat="1" ht="25.5" x14ac:dyDescent="0.2">
      <c r="A46" s="211" t="s">
        <v>169</v>
      </c>
      <c r="B46" s="116" t="s">
        <v>91</v>
      </c>
      <c r="C46" s="114" t="s">
        <v>111</v>
      </c>
      <c r="D46" s="154">
        <v>1</v>
      </c>
      <c r="E46" s="61"/>
      <c r="F46" s="62"/>
      <c r="G46" s="63"/>
      <c r="H46" s="62"/>
      <c r="I46" s="63"/>
      <c r="J46" s="62"/>
      <c r="K46" s="63"/>
      <c r="L46" s="62"/>
      <c r="M46" s="63"/>
      <c r="N46" s="62"/>
      <c r="O46" s="62"/>
    </row>
    <row r="47" spans="1:15" s="107" customFormat="1" x14ac:dyDescent="0.2">
      <c r="A47" s="211" t="s">
        <v>170</v>
      </c>
      <c r="B47" s="116" t="s">
        <v>95</v>
      </c>
      <c r="C47" s="114" t="s">
        <v>50</v>
      </c>
      <c r="D47" s="230">
        <f>SUM(D37:D38)</f>
        <v>173.3</v>
      </c>
      <c r="E47" s="187"/>
      <c r="F47" s="112"/>
      <c r="G47" s="113"/>
      <c r="H47" s="62"/>
      <c r="I47" s="113"/>
      <c r="J47" s="53"/>
      <c r="K47" s="113"/>
      <c r="L47" s="53"/>
      <c r="M47" s="113"/>
      <c r="N47" s="53"/>
      <c r="O47" s="53"/>
    </row>
    <row r="48" spans="1:15" s="107" customFormat="1" ht="25.5" x14ac:dyDescent="0.2">
      <c r="A48" s="211" t="s">
        <v>171</v>
      </c>
      <c r="B48" s="116" t="s">
        <v>96</v>
      </c>
      <c r="C48" s="114" t="s">
        <v>50</v>
      </c>
      <c r="D48" s="230">
        <f>D47</f>
        <v>173.3</v>
      </c>
      <c r="E48" s="111"/>
      <c r="F48" s="112"/>
      <c r="G48" s="113"/>
      <c r="H48" s="62"/>
      <c r="I48" s="113"/>
      <c r="J48" s="53"/>
      <c r="K48" s="113"/>
      <c r="L48" s="53"/>
      <c r="M48" s="113"/>
      <c r="N48" s="53"/>
      <c r="O48" s="53"/>
    </row>
    <row r="49" spans="1:15" s="107" customFormat="1" ht="51" x14ac:dyDescent="0.2">
      <c r="A49" s="211" t="s">
        <v>172</v>
      </c>
      <c r="B49" s="116" t="s">
        <v>97</v>
      </c>
      <c r="C49" s="114" t="s">
        <v>59</v>
      </c>
      <c r="D49" s="110">
        <v>12</v>
      </c>
      <c r="E49" s="111"/>
      <c r="F49" s="112"/>
      <c r="G49" s="113"/>
      <c r="H49" s="53"/>
      <c r="I49" s="113"/>
      <c r="J49" s="53"/>
      <c r="K49" s="113"/>
      <c r="L49" s="53"/>
      <c r="M49" s="113"/>
      <c r="N49" s="53"/>
      <c r="O49" s="53"/>
    </row>
    <row r="50" spans="1:15" s="107" customFormat="1" ht="63.75" x14ac:dyDescent="0.2">
      <c r="A50" s="211" t="s">
        <v>173</v>
      </c>
      <c r="B50" s="116" t="s">
        <v>98</v>
      </c>
      <c r="C50" s="114" t="s">
        <v>59</v>
      </c>
      <c r="D50" s="110">
        <v>10</v>
      </c>
      <c r="E50" s="111"/>
      <c r="F50" s="112"/>
      <c r="G50" s="113"/>
      <c r="H50" s="53"/>
      <c r="I50" s="113"/>
      <c r="J50" s="53"/>
      <c r="K50" s="113"/>
      <c r="L50" s="53"/>
      <c r="M50" s="113"/>
      <c r="N50" s="53"/>
      <c r="O50" s="53"/>
    </row>
    <row r="51" spans="1:15" s="205" customFormat="1" ht="25.5" x14ac:dyDescent="0.2">
      <c r="A51" s="142">
        <v>3</v>
      </c>
      <c r="B51" s="206" t="s">
        <v>370</v>
      </c>
      <c r="C51" s="207"/>
      <c r="D51" s="208"/>
      <c r="E51" s="202"/>
      <c r="F51" s="203"/>
      <c r="G51" s="204"/>
      <c r="H51" s="203"/>
      <c r="I51" s="204"/>
      <c r="J51" s="203"/>
      <c r="K51" s="204"/>
      <c r="L51" s="203"/>
      <c r="M51" s="204"/>
      <c r="N51" s="203"/>
      <c r="O51" s="203"/>
    </row>
    <row r="52" spans="1:15" s="205" customFormat="1" ht="25.5" x14ac:dyDescent="0.2">
      <c r="A52" s="109" t="s">
        <v>191</v>
      </c>
      <c r="B52" s="118" t="s">
        <v>100</v>
      </c>
      <c r="C52" s="194" t="s">
        <v>50</v>
      </c>
      <c r="D52" s="228">
        <f>SUM(D12)</f>
        <v>88</v>
      </c>
      <c r="E52" s="185"/>
      <c r="F52" s="112"/>
      <c r="G52" s="113"/>
      <c r="H52" s="62"/>
      <c r="I52" s="113"/>
      <c r="J52" s="53"/>
      <c r="K52" s="113"/>
      <c r="L52" s="53"/>
      <c r="M52" s="113"/>
      <c r="N52" s="53"/>
      <c r="O52" s="53"/>
    </row>
    <row r="53" spans="1:15" s="205" customFormat="1" ht="63.75" x14ac:dyDescent="0.2">
      <c r="A53" s="109" t="s">
        <v>192</v>
      </c>
      <c r="B53" s="116" t="s">
        <v>505</v>
      </c>
      <c r="C53" s="109" t="s">
        <v>20</v>
      </c>
      <c r="D53" s="153">
        <v>1</v>
      </c>
      <c r="E53" s="185"/>
      <c r="F53" s="112"/>
      <c r="G53" s="113"/>
      <c r="H53" s="62"/>
      <c r="I53" s="113"/>
      <c r="J53" s="53"/>
      <c r="K53" s="113"/>
      <c r="L53" s="53"/>
      <c r="M53" s="113"/>
      <c r="N53" s="53"/>
      <c r="O53" s="53"/>
    </row>
    <row r="54" spans="1:15" s="107" customFormat="1" ht="25.5" x14ac:dyDescent="0.2">
      <c r="A54" s="109" t="s">
        <v>467</v>
      </c>
      <c r="B54" s="120" t="s">
        <v>503</v>
      </c>
      <c r="C54" s="121" t="s">
        <v>20</v>
      </c>
      <c r="D54" s="137">
        <v>1</v>
      </c>
      <c r="E54" s="185"/>
      <c r="F54" s="188"/>
      <c r="G54" s="63"/>
      <c r="H54" s="62"/>
      <c r="I54" s="63"/>
      <c r="J54" s="62"/>
      <c r="K54" s="63"/>
      <c r="L54" s="62"/>
      <c r="M54" s="63"/>
      <c r="N54" s="62"/>
      <c r="O54" s="62"/>
    </row>
    <row r="55" spans="1:15" s="107" customFormat="1" ht="38.25" x14ac:dyDescent="0.2">
      <c r="A55" s="109" t="s">
        <v>468</v>
      </c>
      <c r="B55" s="120" t="s">
        <v>504</v>
      </c>
      <c r="C55" s="121" t="s">
        <v>20</v>
      </c>
      <c r="D55" s="137">
        <v>2</v>
      </c>
      <c r="E55" s="185"/>
      <c r="F55" s="188"/>
      <c r="G55" s="63"/>
      <c r="H55" s="62"/>
      <c r="I55" s="63"/>
      <c r="J55" s="62"/>
      <c r="K55" s="63"/>
      <c r="L55" s="62"/>
      <c r="M55" s="63"/>
      <c r="N55" s="62"/>
      <c r="O55" s="62"/>
    </row>
    <row r="56" spans="1:15" s="107" customFormat="1" x14ac:dyDescent="0.2">
      <c r="A56" s="109" t="s">
        <v>469</v>
      </c>
      <c r="B56" s="120" t="s">
        <v>266</v>
      </c>
      <c r="C56" s="121" t="s">
        <v>111</v>
      </c>
      <c r="D56" s="137">
        <v>2</v>
      </c>
      <c r="E56" s="185"/>
      <c r="F56" s="188"/>
      <c r="G56" s="63"/>
      <c r="H56" s="62"/>
      <c r="I56" s="63"/>
      <c r="J56" s="62"/>
      <c r="K56" s="63"/>
      <c r="L56" s="62"/>
      <c r="M56" s="63"/>
      <c r="N56" s="62"/>
      <c r="O56" s="62"/>
    </row>
    <row r="57" spans="1:15" s="107" customFormat="1" x14ac:dyDescent="0.2">
      <c r="A57" s="109" t="s">
        <v>470</v>
      </c>
      <c r="B57" s="120" t="s">
        <v>267</v>
      </c>
      <c r="C57" s="121" t="s">
        <v>111</v>
      </c>
      <c r="D57" s="137">
        <v>2</v>
      </c>
      <c r="E57" s="185"/>
      <c r="F57" s="188"/>
      <c r="G57" s="63"/>
      <c r="H57" s="62"/>
      <c r="I57" s="63"/>
      <c r="J57" s="62"/>
      <c r="K57" s="63"/>
      <c r="L57" s="62"/>
      <c r="M57" s="63"/>
      <c r="N57" s="62"/>
      <c r="O57" s="62"/>
    </row>
    <row r="58" spans="1:15" s="107" customFormat="1" ht="25.5" x14ac:dyDescent="0.2">
      <c r="A58" s="109" t="s">
        <v>471</v>
      </c>
      <c r="B58" s="120" t="s">
        <v>268</v>
      </c>
      <c r="C58" s="121" t="s">
        <v>111</v>
      </c>
      <c r="D58" s="137">
        <v>1</v>
      </c>
      <c r="E58" s="185"/>
      <c r="F58" s="188"/>
      <c r="G58" s="63"/>
      <c r="H58" s="62"/>
      <c r="I58" s="63"/>
      <c r="J58" s="62"/>
      <c r="K58" s="63"/>
      <c r="L58" s="62"/>
      <c r="M58" s="63"/>
      <c r="N58" s="62"/>
      <c r="O58" s="62"/>
    </row>
    <row r="59" spans="1:15" s="107" customFormat="1" ht="25.5" x14ac:dyDescent="0.2">
      <c r="A59" s="109" t="s">
        <v>472</v>
      </c>
      <c r="B59" s="120" t="s">
        <v>269</v>
      </c>
      <c r="C59" s="121" t="s">
        <v>111</v>
      </c>
      <c r="D59" s="137">
        <v>1</v>
      </c>
      <c r="E59" s="185"/>
      <c r="F59" s="188"/>
      <c r="G59" s="63"/>
      <c r="H59" s="62"/>
      <c r="I59" s="63"/>
      <c r="J59" s="62"/>
      <c r="K59" s="63"/>
      <c r="L59" s="62"/>
      <c r="M59" s="63"/>
      <c r="N59" s="62"/>
      <c r="O59" s="62"/>
    </row>
    <row r="60" spans="1:15" s="107" customFormat="1" x14ac:dyDescent="0.2">
      <c r="A60" s="109" t="s">
        <v>473</v>
      </c>
      <c r="B60" s="120" t="s">
        <v>270</v>
      </c>
      <c r="C60" s="121" t="s">
        <v>111</v>
      </c>
      <c r="D60" s="137">
        <v>2</v>
      </c>
      <c r="E60" s="185"/>
      <c r="F60" s="188"/>
      <c r="G60" s="63"/>
      <c r="H60" s="62"/>
      <c r="I60" s="63"/>
      <c r="J60" s="62"/>
      <c r="K60" s="63"/>
      <c r="L60" s="62"/>
      <c r="M60" s="63"/>
      <c r="N60" s="62"/>
      <c r="O60" s="62"/>
    </row>
    <row r="61" spans="1:15" s="107" customFormat="1" x14ac:dyDescent="0.2">
      <c r="A61" s="109" t="s">
        <v>474</v>
      </c>
      <c r="B61" s="120" t="s">
        <v>271</v>
      </c>
      <c r="C61" s="121" t="s">
        <v>20</v>
      </c>
      <c r="D61" s="137">
        <v>1</v>
      </c>
      <c r="E61" s="185"/>
      <c r="F61" s="188"/>
      <c r="G61" s="63"/>
      <c r="H61" s="62"/>
      <c r="I61" s="63"/>
      <c r="J61" s="62"/>
      <c r="K61" s="63"/>
      <c r="L61" s="62"/>
      <c r="M61" s="63"/>
      <c r="N61" s="62"/>
      <c r="O61" s="62"/>
    </row>
    <row r="62" spans="1:15" s="107" customFormat="1" x14ac:dyDescent="0.2">
      <c r="A62" s="109" t="s">
        <v>475</v>
      </c>
      <c r="B62" s="120" t="s">
        <v>272</v>
      </c>
      <c r="C62" s="121" t="s">
        <v>111</v>
      </c>
      <c r="D62" s="137">
        <v>1</v>
      </c>
      <c r="E62" s="185"/>
      <c r="F62" s="188"/>
      <c r="G62" s="63"/>
      <c r="H62" s="62"/>
      <c r="I62" s="63"/>
      <c r="J62" s="62"/>
      <c r="K62" s="63"/>
      <c r="L62" s="62"/>
      <c r="M62" s="63"/>
      <c r="N62" s="62"/>
      <c r="O62" s="62"/>
    </row>
    <row r="63" spans="1:15" s="107" customFormat="1" ht="25.5" x14ac:dyDescent="0.2">
      <c r="A63" s="109" t="s">
        <v>476</v>
      </c>
      <c r="B63" s="120" t="s">
        <v>273</v>
      </c>
      <c r="C63" s="121" t="s">
        <v>20</v>
      </c>
      <c r="D63" s="137">
        <v>1</v>
      </c>
      <c r="E63" s="185"/>
      <c r="F63" s="188"/>
      <c r="G63" s="63"/>
      <c r="H63" s="62"/>
      <c r="I63" s="63"/>
      <c r="J63" s="62"/>
      <c r="K63" s="63"/>
      <c r="L63" s="62"/>
      <c r="M63" s="63"/>
      <c r="N63" s="62"/>
      <c r="O63" s="62"/>
    </row>
    <row r="64" spans="1:15" s="107" customFormat="1" ht="25.5" x14ac:dyDescent="0.2">
      <c r="A64" s="109" t="s">
        <v>477</v>
      </c>
      <c r="B64" s="120" t="s">
        <v>274</v>
      </c>
      <c r="C64" s="121" t="s">
        <v>20</v>
      </c>
      <c r="D64" s="137">
        <v>2</v>
      </c>
      <c r="E64" s="185"/>
      <c r="F64" s="188"/>
      <c r="G64" s="63"/>
      <c r="H64" s="62"/>
      <c r="I64" s="63"/>
      <c r="J64" s="62"/>
      <c r="K64" s="63"/>
      <c r="L64" s="62"/>
      <c r="M64" s="63"/>
      <c r="N64" s="62"/>
      <c r="O64" s="62"/>
    </row>
    <row r="65" spans="1:15" s="107" customFormat="1" x14ac:dyDescent="0.2">
      <c r="A65" s="109" t="s">
        <v>478</v>
      </c>
      <c r="B65" s="120" t="s">
        <v>275</v>
      </c>
      <c r="C65" s="121" t="s">
        <v>111</v>
      </c>
      <c r="D65" s="137">
        <v>2</v>
      </c>
      <c r="E65" s="185"/>
      <c r="F65" s="188"/>
      <c r="G65" s="63"/>
      <c r="H65" s="62"/>
      <c r="I65" s="63"/>
      <c r="J65" s="62"/>
      <c r="K65" s="63"/>
      <c r="L65" s="62"/>
      <c r="M65" s="63"/>
      <c r="N65" s="62"/>
      <c r="O65" s="62"/>
    </row>
    <row r="66" spans="1:15" s="107" customFormat="1" x14ac:dyDescent="0.2">
      <c r="A66" s="109" t="s">
        <v>479</v>
      </c>
      <c r="B66" s="120" t="s">
        <v>276</v>
      </c>
      <c r="C66" s="121" t="s">
        <v>111</v>
      </c>
      <c r="D66" s="137">
        <v>2</v>
      </c>
      <c r="E66" s="185"/>
      <c r="F66" s="188"/>
      <c r="G66" s="63"/>
      <c r="H66" s="62"/>
      <c r="I66" s="63"/>
      <c r="J66" s="62"/>
      <c r="K66" s="63"/>
      <c r="L66" s="62"/>
      <c r="M66" s="63"/>
      <c r="N66" s="62"/>
      <c r="O66" s="62"/>
    </row>
    <row r="67" spans="1:15" s="107" customFormat="1" x14ac:dyDescent="0.2">
      <c r="A67" s="109" t="s">
        <v>480</v>
      </c>
      <c r="B67" s="120" t="s">
        <v>277</v>
      </c>
      <c r="C67" s="121" t="s">
        <v>111</v>
      </c>
      <c r="D67" s="137">
        <v>1</v>
      </c>
      <c r="E67" s="185"/>
      <c r="F67" s="188"/>
      <c r="G67" s="63"/>
      <c r="H67" s="62"/>
      <c r="I67" s="63"/>
      <c r="J67" s="62"/>
      <c r="K67" s="63"/>
      <c r="L67" s="62"/>
      <c r="M67" s="63"/>
      <c r="N67" s="62"/>
      <c r="O67" s="62"/>
    </row>
    <row r="68" spans="1:15" s="107" customFormat="1" x14ac:dyDescent="0.2">
      <c r="A68" s="109" t="s">
        <v>481</v>
      </c>
      <c r="B68" s="120" t="s">
        <v>278</v>
      </c>
      <c r="C68" s="121" t="s">
        <v>20</v>
      </c>
      <c r="D68" s="137">
        <v>1</v>
      </c>
      <c r="E68" s="185"/>
      <c r="F68" s="188"/>
      <c r="G68" s="63"/>
      <c r="H68" s="62"/>
      <c r="I68" s="63"/>
      <c r="J68" s="62"/>
      <c r="K68" s="63"/>
      <c r="L68" s="62"/>
      <c r="M68" s="63"/>
      <c r="N68" s="62"/>
      <c r="O68" s="62"/>
    </row>
    <row r="69" spans="1:15" s="107" customFormat="1" x14ac:dyDescent="0.2">
      <c r="A69" s="109" t="s">
        <v>482</v>
      </c>
      <c r="B69" s="120" t="s">
        <v>279</v>
      </c>
      <c r="C69" s="121" t="s">
        <v>20</v>
      </c>
      <c r="D69" s="137">
        <v>1</v>
      </c>
      <c r="E69" s="185"/>
      <c r="F69" s="188"/>
      <c r="G69" s="63"/>
      <c r="H69" s="62"/>
      <c r="I69" s="63"/>
      <c r="J69" s="62"/>
      <c r="K69" s="63"/>
      <c r="L69" s="62"/>
      <c r="M69" s="63"/>
      <c r="N69" s="62"/>
      <c r="O69" s="62"/>
    </row>
    <row r="70" spans="1:15" s="107" customFormat="1" x14ac:dyDescent="0.2">
      <c r="A70" s="109" t="s">
        <v>483</v>
      </c>
      <c r="B70" s="120" t="s">
        <v>280</v>
      </c>
      <c r="C70" s="121" t="s">
        <v>111</v>
      </c>
      <c r="D70" s="137">
        <v>2</v>
      </c>
      <c r="E70" s="185"/>
      <c r="F70" s="188"/>
      <c r="G70" s="63"/>
      <c r="H70" s="62"/>
      <c r="I70" s="63"/>
      <c r="J70" s="62"/>
      <c r="K70" s="63"/>
      <c r="L70" s="62"/>
      <c r="M70" s="63"/>
      <c r="N70" s="62"/>
      <c r="O70" s="62"/>
    </row>
    <row r="71" spans="1:15" s="107" customFormat="1" x14ac:dyDescent="0.2">
      <c r="A71" s="109" t="s">
        <v>484</v>
      </c>
      <c r="B71" s="120" t="s">
        <v>281</v>
      </c>
      <c r="C71" s="121" t="s">
        <v>20</v>
      </c>
      <c r="D71" s="137">
        <v>1</v>
      </c>
      <c r="E71" s="185"/>
      <c r="F71" s="188"/>
      <c r="G71" s="63"/>
      <c r="H71" s="62"/>
      <c r="I71" s="63"/>
      <c r="J71" s="62"/>
      <c r="K71" s="63"/>
      <c r="L71" s="62"/>
      <c r="M71" s="63"/>
      <c r="N71" s="62"/>
      <c r="O71" s="62"/>
    </row>
    <row r="72" spans="1:15" s="107" customFormat="1" x14ac:dyDescent="0.2">
      <c r="A72" s="109" t="s">
        <v>485</v>
      </c>
      <c r="B72" s="120" t="s">
        <v>282</v>
      </c>
      <c r="C72" s="121" t="s">
        <v>20</v>
      </c>
      <c r="D72" s="137">
        <v>1</v>
      </c>
      <c r="E72" s="185"/>
      <c r="F72" s="188"/>
      <c r="G72" s="63"/>
      <c r="H72" s="62"/>
      <c r="I72" s="63"/>
      <c r="J72" s="62"/>
      <c r="K72" s="63"/>
      <c r="L72" s="62"/>
      <c r="M72" s="63"/>
      <c r="N72" s="62"/>
      <c r="O72" s="62"/>
    </row>
    <row r="73" spans="1:15" s="107" customFormat="1" x14ac:dyDescent="0.2">
      <c r="A73" s="109" t="s">
        <v>502</v>
      </c>
      <c r="B73" s="120" t="s">
        <v>283</v>
      </c>
      <c r="C73" s="121" t="s">
        <v>20</v>
      </c>
      <c r="D73" s="137">
        <v>1</v>
      </c>
      <c r="E73" s="185"/>
      <c r="F73" s="188"/>
      <c r="G73" s="63"/>
      <c r="H73" s="62"/>
      <c r="I73" s="63"/>
      <c r="J73" s="62"/>
      <c r="K73" s="63"/>
      <c r="L73" s="62"/>
      <c r="M73" s="63"/>
      <c r="N73" s="62"/>
      <c r="O73" s="62"/>
    </row>
    <row r="74" spans="1:15" s="205" customFormat="1" x14ac:dyDescent="0.2">
      <c r="A74" s="109" t="s">
        <v>193</v>
      </c>
      <c r="B74" s="116" t="s">
        <v>465</v>
      </c>
      <c r="C74" s="109" t="s">
        <v>20</v>
      </c>
      <c r="D74" s="153">
        <v>1</v>
      </c>
      <c r="E74" s="202"/>
      <c r="F74" s="203"/>
      <c r="G74" s="204"/>
      <c r="H74" s="203"/>
      <c r="I74" s="204"/>
      <c r="J74" s="203"/>
      <c r="K74" s="204"/>
      <c r="L74" s="203"/>
      <c r="M74" s="204"/>
      <c r="N74" s="203"/>
      <c r="O74" s="203"/>
    </row>
    <row r="75" spans="1:15" s="107" customFormat="1" ht="25.5" x14ac:dyDescent="0.2">
      <c r="A75" s="132" t="s">
        <v>436</v>
      </c>
      <c r="B75" s="125" t="s">
        <v>120</v>
      </c>
      <c r="C75" s="121" t="s">
        <v>124</v>
      </c>
      <c r="D75" s="120">
        <v>0.23</v>
      </c>
      <c r="E75" s="111"/>
      <c r="F75" s="112"/>
      <c r="G75" s="113"/>
      <c r="H75" s="53"/>
      <c r="I75" s="113"/>
      <c r="J75" s="53"/>
      <c r="K75" s="113"/>
      <c r="L75" s="53"/>
      <c r="M75" s="113"/>
      <c r="N75" s="53"/>
      <c r="O75" s="53"/>
    </row>
    <row r="76" spans="1:15" s="107" customFormat="1" ht="25.5" x14ac:dyDescent="0.2">
      <c r="A76" s="132" t="s">
        <v>437</v>
      </c>
      <c r="B76" s="125" t="s">
        <v>119</v>
      </c>
      <c r="C76" s="121" t="s">
        <v>124</v>
      </c>
      <c r="D76" s="120">
        <v>0.53</v>
      </c>
      <c r="E76" s="111"/>
      <c r="F76" s="112"/>
      <c r="G76" s="113"/>
      <c r="H76" s="53"/>
      <c r="I76" s="113"/>
      <c r="J76" s="53"/>
      <c r="K76" s="113"/>
      <c r="L76" s="53"/>
      <c r="M76" s="113"/>
      <c r="N76" s="53"/>
      <c r="O76" s="53"/>
    </row>
    <row r="77" spans="1:15" s="107" customFormat="1" x14ac:dyDescent="0.2">
      <c r="A77" s="132" t="s">
        <v>438</v>
      </c>
      <c r="B77" s="125" t="s">
        <v>117</v>
      </c>
      <c r="C77" s="122" t="s">
        <v>118</v>
      </c>
      <c r="D77" s="120">
        <v>79</v>
      </c>
      <c r="E77" s="111"/>
      <c r="F77" s="112"/>
      <c r="G77" s="113"/>
      <c r="H77" s="53"/>
      <c r="I77" s="113"/>
      <c r="J77" s="53"/>
      <c r="K77" s="113"/>
      <c r="L77" s="53"/>
      <c r="M77" s="113"/>
      <c r="N77" s="53"/>
      <c r="O77" s="53"/>
    </row>
    <row r="78" spans="1:15" s="107" customFormat="1" ht="25.5" x14ac:dyDescent="0.2">
      <c r="A78" s="132" t="s">
        <v>439</v>
      </c>
      <c r="B78" s="125" t="s">
        <v>121</v>
      </c>
      <c r="C78" s="122" t="s">
        <v>111</v>
      </c>
      <c r="D78" s="120">
        <v>6</v>
      </c>
      <c r="E78" s="111"/>
      <c r="F78" s="112"/>
      <c r="G78" s="113"/>
      <c r="H78" s="53"/>
      <c r="I78" s="113"/>
      <c r="J78" s="53"/>
      <c r="K78" s="113"/>
      <c r="L78" s="53"/>
      <c r="M78" s="113"/>
      <c r="N78" s="53"/>
      <c r="O78" s="53"/>
    </row>
    <row r="79" spans="1:15" s="205" customFormat="1" x14ac:dyDescent="0.2">
      <c r="A79" s="109" t="s">
        <v>194</v>
      </c>
      <c r="B79" s="116" t="s">
        <v>106</v>
      </c>
      <c r="C79" s="114" t="s">
        <v>50</v>
      </c>
      <c r="D79" s="232">
        <f>SUM(D52:D52)</f>
        <v>88</v>
      </c>
      <c r="E79" s="187"/>
      <c r="F79" s="112"/>
      <c r="G79" s="113"/>
      <c r="H79" s="62"/>
      <c r="I79" s="113"/>
      <c r="J79" s="53"/>
      <c r="K79" s="113"/>
      <c r="L79" s="53"/>
      <c r="M79" s="113"/>
      <c r="N79" s="53"/>
      <c r="O79" s="53"/>
    </row>
    <row r="80" spans="1:15" s="205" customFormat="1" ht="25.5" x14ac:dyDescent="0.2">
      <c r="A80" s="109" t="s">
        <v>195</v>
      </c>
      <c r="B80" s="116" t="s">
        <v>107</v>
      </c>
      <c r="C80" s="114" t="s">
        <v>50</v>
      </c>
      <c r="D80" s="232">
        <f>D79</f>
        <v>88</v>
      </c>
      <c r="E80" s="111"/>
      <c r="F80" s="112"/>
      <c r="G80" s="113"/>
      <c r="H80" s="62"/>
      <c r="I80" s="113"/>
      <c r="J80" s="53"/>
      <c r="K80" s="113"/>
      <c r="L80" s="53"/>
      <c r="M80" s="113"/>
      <c r="N80" s="53"/>
      <c r="O80" s="53"/>
    </row>
    <row r="81" spans="1:15" s="205" customFormat="1" ht="25.5" x14ac:dyDescent="0.2">
      <c r="A81" s="109" t="s">
        <v>196</v>
      </c>
      <c r="B81" s="116" t="s">
        <v>94</v>
      </c>
      <c r="C81" s="114" t="s">
        <v>111</v>
      </c>
      <c r="D81" s="154">
        <v>1</v>
      </c>
      <c r="E81" s="111"/>
      <c r="F81" s="53"/>
      <c r="G81" s="113"/>
      <c r="H81" s="62"/>
      <c r="I81" s="113"/>
      <c r="J81" s="53"/>
      <c r="K81" s="113"/>
      <c r="L81" s="53"/>
      <c r="M81" s="113"/>
      <c r="N81" s="53"/>
      <c r="O81" s="53"/>
    </row>
    <row r="82" spans="1:15" s="205" customFormat="1" ht="51" x14ac:dyDescent="0.2">
      <c r="A82" s="109" t="s">
        <v>197</v>
      </c>
      <c r="B82" s="116" t="s">
        <v>97</v>
      </c>
      <c r="C82" s="114" t="s">
        <v>59</v>
      </c>
      <c r="D82" s="110">
        <v>7</v>
      </c>
      <c r="E82" s="111"/>
      <c r="F82" s="112"/>
      <c r="G82" s="113"/>
      <c r="H82" s="53"/>
      <c r="I82" s="113"/>
      <c r="J82" s="53"/>
      <c r="K82" s="113"/>
      <c r="L82" s="53"/>
      <c r="M82" s="113"/>
      <c r="N82" s="53"/>
      <c r="O82" s="53"/>
    </row>
    <row r="83" spans="1:15" s="52" customFormat="1" x14ac:dyDescent="0.2">
      <c r="A83" s="256"/>
      <c r="B83" s="257"/>
      <c r="C83" s="258"/>
      <c r="D83" s="259"/>
      <c r="E83" s="260"/>
      <c r="F83" s="261"/>
      <c r="G83" s="262"/>
      <c r="H83" s="261"/>
      <c r="I83" s="262"/>
      <c r="J83" s="261"/>
      <c r="K83" s="51"/>
      <c r="L83" s="50"/>
      <c r="M83" s="51"/>
      <c r="N83" s="50"/>
      <c r="O83" s="50"/>
    </row>
    <row r="84" spans="1:15" x14ac:dyDescent="0.2">
      <c r="J84" s="14" t="s">
        <v>550</v>
      </c>
      <c r="K84" s="34"/>
      <c r="L84" s="34"/>
      <c r="M84" s="34"/>
      <c r="N84" s="34"/>
      <c r="O84" s="35"/>
    </row>
    <row r="85" spans="1:15" x14ac:dyDescent="0.2">
      <c r="A85" s="253" t="s">
        <v>551</v>
      </c>
      <c r="G85" s="6"/>
      <c r="H85" s="6"/>
      <c r="I85" s="6"/>
      <c r="J85" s="6"/>
      <c r="K85" s="6"/>
      <c r="L85" s="6"/>
      <c r="M85" s="6"/>
      <c r="N85" s="6"/>
    </row>
    <row r="86" spans="1:15" x14ac:dyDescent="0.2">
      <c r="A86" s="253" t="s">
        <v>552</v>
      </c>
      <c r="G86" s="6"/>
      <c r="H86" s="6"/>
      <c r="I86" s="6"/>
      <c r="J86" s="6"/>
      <c r="K86" s="6"/>
      <c r="L86" s="6"/>
      <c r="M86" s="6"/>
      <c r="N86" s="6"/>
    </row>
    <row r="87" spans="1:15" x14ac:dyDescent="0.2">
      <c r="A87" s="253" t="s">
        <v>553</v>
      </c>
      <c r="G87" s="6"/>
      <c r="H87" s="6"/>
      <c r="I87" s="6"/>
      <c r="J87" s="6"/>
      <c r="K87" s="6"/>
      <c r="L87" s="6"/>
      <c r="M87" s="6"/>
      <c r="N87" s="6"/>
    </row>
    <row r="88" spans="1:15" x14ac:dyDescent="0.2">
      <c r="A88" s="254" t="s">
        <v>554</v>
      </c>
      <c r="E88" s="37"/>
      <c r="G88" s="6"/>
      <c r="H88" s="6"/>
      <c r="I88" s="6"/>
      <c r="J88" s="6"/>
      <c r="K88" s="6"/>
      <c r="L88" s="6"/>
      <c r="M88" s="6"/>
      <c r="N88" s="6"/>
    </row>
    <row r="89" spans="1:15" x14ac:dyDescent="0.2">
      <c r="A89" s="255" t="s">
        <v>555</v>
      </c>
      <c r="G89" s="6"/>
      <c r="H89" s="6"/>
      <c r="I89" s="6"/>
      <c r="J89" s="6"/>
      <c r="K89" s="6"/>
      <c r="L89" s="6"/>
      <c r="M89" s="6"/>
      <c r="N89" s="6"/>
    </row>
    <row r="90" spans="1:15" x14ac:dyDescent="0.2">
      <c r="A90" s="255" t="s">
        <v>556</v>
      </c>
      <c r="G90" s="6"/>
      <c r="H90" s="6"/>
      <c r="I90" s="6"/>
      <c r="J90" s="6"/>
      <c r="K90" s="6"/>
      <c r="L90" s="6"/>
      <c r="M90" s="6"/>
      <c r="N90" s="6"/>
    </row>
    <row r="91" spans="1:15" x14ac:dyDescent="0.2">
      <c r="A91" s="37" t="s">
        <v>557</v>
      </c>
    </row>
  </sheetData>
  <mergeCells count="6">
    <mergeCell ref="K8:O8"/>
    <mergeCell ref="A8:A9"/>
    <mergeCell ref="B8:B9"/>
    <mergeCell ref="C8:C9"/>
    <mergeCell ref="D8:D9"/>
    <mergeCell ref="E8:J8"/>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2-7
&amp;UPAŠTECES KANALIZĀCIJA UN SPIEDIENA KANALIZĀCIJA VIĻŅU IELĀ, SALACGRĪVĀ.</oddHeader>
    <oddFooter>&amp;C&amp;8&amp;P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P83"/>
  <sheetViews>
    <sheetView view="pageBreakPreview" topLeftCell="A73" zoomScaleNormal="100" zoomScaleSheetLayoutView="100" workbookViewId="0">
      <selection activeCell="Q86" sqref="Q86"/>
    </sheetView>
  </sheetViews>
  <sheetFormatPr defaultRowHeight="12.75" x14ac:dyDescent="0.2"/>
  <cols>
    <col min="1" max="1" width="7.7109375" style="3" customWidth="1"/>
    <col min="2" max="2" width="36" style="1" customWidth="1"/>
    <col min="3" max="3" width="5.42578125" style="2" customWidth="1"/>
    <col min="4" max="4" width="7.7109375" style="3" customWidth="1"/>
    <col min="5" max="5" width="6.28515625" style="3" customWidth="1"/>
    <col min="6" max="6" width="5.140625" style="4" customWidth="1"/>
    <col min="7" max="7" width="6.42578125" style="5" customWidth="1"/>
    <col min="8" max="8" width="9" style="5" customWidth="1"/>
    <col min="9" max="9" width="6.28515625" style="5" customWidth="1"/>
    <col min="10" max="10" width="9" style="5" customWidth="1"/>
    <col min="11" max="13" width="8.42578125" style="5" customWidth="1"/>
    <col min="14" max="14" width="9.42578125" style="5" customWidth="1"/>
    <col min="15" max="15" width="9.42578125" style="6" customWidth="1"/>
    <col min="16" max="16384" width="9.140625" style="6"/>
  </cols>
  <sheetData>
    <row r="1" spans="1:16" ht="14.25" x14ac:dyDescent="0.2">
      <c r="A1" s="39" t="s">
        <v>1</v>
      </c>
      <c r="B1" s="40"/>
      <c r="C1" s="64" t="s">
        <v>255</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514</v>
      </c>
      <c r="D3" s="41"/>
      <c r="E3" s="41"/>
      <c r="F3" s="42"/>
      <c r="G3" s="43"/>
      <c r="H3" s="43"/>
      <c r="I3" s="43"/>
      <c r="J3" s="43"/>
      <c r="K3" s="43"/>
      <c r="L3" s="43"/>
      <c r="M3" s="43"/>
      <c r="N3" s="43"/>
      <c r="O3" s="44"/>
    </row>
    <row r="4" spans="1:16" ht="15" x14ac:dyDescent="0.2">
      <c r="A4" s="39" t="s">
        <v>3</v>
      </c>
      <c r="B4" s="40"/>
      <c r="C4" s="56" t="s">
        <v>515</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548</v>
      </c>
      <c r="B6" s="40"/>
      <c r="C6" s="46"/>
      <c r="D6" s="41"/>
      <c r="E6" s="41"/>
      <c r="F6" s="42"/>
      <c r="G6" s="43"/>
      <c r="H6" s="43"/>
      <c r="I6" s="43"/>
      <c r="J6" s="43"/>
      <c r="K6" s="43"/>
      <c r="L6" s="43"/>
      <c r="M6" s="43"/>
      <c r="N6" s="47" t="s">
        <v>28</v>
      </c>
      <c r="O6" s="48"/>
    </row>
    <row r="7" spans="1:16" ht="14.25" x14ac:dyDescent="0.2">
      <c r="A7" s="10" t="s">
        <v>542</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
      <c r="B10" s="29"/>
      <c r="C10" s="30"/>
      <c r="D10" s="22"/>
      <c r="E10" s="31"/>
      <c r="F10" s="26"/>
      <c r="G10" s="32"/>
      <c r="H10" s="28"/>
      <c r="I10" s="32"/>
      <c r="J10" s="28"/>
      <c r="K10" s="32"/>
      <c r="L10" s="28"/>
      <c r="M10" s="32"/>
      <c r="N10" s="28"/>
      <c r="O10" s="33"/>
    </row>
    <row r="11" spans="1:16" s="107" customFormat="1" ht="25.5" x14ac:dyDescent="0.2">
      <c r="A11" s="100">
        <v>1</v>
      </c>
      <c r="B11" s="101" t="s">
        <v>48</v>
      </c>
      <c r="C11" s="102"/>
      <c r="D11" s="103"/>
      <c r="E11" s="104"/>
      <c r="F11" s="105"/>
      <c r="G11" s="106"/>
      <c r="H11" s="105"/>
      <c r="I11" s="106"/>
      <c r="J11" s="105"/>
      <c r="K11" s="106"/>
      <c r="L11" s="105"/>
      <c r="M11" s="106"/>
      <c r="N11" s="105"/>
      <c r="O11" s="105"/>
    </row>
    <row r="12" spans="1:16" s="107" customFormat="1" ht="51" x14ac:dyDescent="0.2">
      <c r="A12" s="109" t="s">
        <v>129</v>
      </c>
      <c r="B12" s="116" t="s">
        <v>401</v>
      </c>
      <c r="C12" s="109" t="s">
        <v>50</v>
      </c>
      <c r="D12" s="228">
        <v>2.4</v>
      </c>
      <c r="E12" s="185"/>
      <c r="F12" s="112"/>
      <c r="G12" s="113"/>
      <c r="H12" s="62"/>
      <c r="I12" s="113"/>
      <c r="J12" s="53"/>
      <c r="K12" s="113"/>
      <c r="L12" s="53"/>
      <c r="M12" s="113"/>
      <c r="N12" s="53"/>
      <c r="O12" s="53"/>
    </row>
    <row r="13" spans="1:16" s="107" customFormat="1" ht="63.75" x14ac:dyDescent="0.2">
      <c r="A13" s="109" t="s">
        <v>130</v>
      </c>
      <c r="B13" s="116" t="s">
        <v>55</v>
      </c>
      <c r="C13" s="109" t="s">
        <v>50</v>
      </c>
      <c r="D13" s="228">
        <v>105.2</v>
      </c>
      <c r="E13" s="185"/>
      <c r="F13" s="112"/>
      <c r="G13" s="113"/>
      <c r="H13" s="62"/>
      <c r="I13" s="113"/>
      <c r="J13" s="53"/>
      <c r="K13" s="113"/>
      <c r="L13" s="53"/>
      <c r="M13" s="113"/>
      <c r="N13" s="53"/>
      <c r="O13" s="53"/>
    </row>
    <row r="14" spans="1:16" s="107" customFormat="1" ht="25.5" x14ac:dyDescent="0.2">
      <c r="A14" s="109" t="s">
        <v>131</v>
      </c>
      <c r="B14" s="116" t="s">
        <v>57</v>
      </c>
      <c r="C14" s="109" t="s">
        <v>50</v>
      </c>
      <c r="D14" s="228">
        <v>13.1</v>
      </c>
      <c r="E14" s="185"/>
      <c r="F14" s="112"/>
      <c r="G14" s="113"/>
      <c r="H14" s="62"/>
      <c r="I14" s="113"/>
      <c r="J14" s="53"/>
      <c r="K14" s="113"/>
      <c r="L14" s="53"/>
      <c r="M14" s="113"/>
      <c r="N14" s="53"/>
      <c r="O14" s="53"/>
    </row>
    <row r="15" spans="1:16" s="107" customFormat="1" ht="25.5" x14ac:dyDescent="0.2">
      <c r="A15" s="109" t="s">
        <v>132</v>
      </c>
      <c r="B15" s="116" t="s">
        <v>58</v>
      </c>
      <c r="C15" s="109" t="s">
        <v>59</v>
      </c>
      <c r="D15" s="153">
        <v>2</v>
      </c>
      <c r="E15" s="111"/>
      <c r="F15" s="53"/>
      <c r="G15" s="113"/>
      <c r="H15" s="62"/>
      <c r="I15" s="113"/>
      <c r="J15" s="53"/>
      <c r="K15" s="113"/>
      <c r="L15" s="53"/>
      <c r="M15" s="113"/>
      <c r="N15" s="53"/>
      <c r="O15" s="53"/>
    </row>
    <row r="16" spans="1:16" s="107" customFormat="1" ht="25.5" x14ac:dyDescent="0.2">
      <c r="A16" s="109" t="s">
        <v>133</v>
      </c>
      <c r="B16" s="116" t="s">
        <v>402</v>
      </c>
      <c r="C16" s="109" t="s">
        <v>62</v>
      </c>
      <c r="D16" s="228">
        <v>300</v>
      </c>
      <c r="E16" s="61"/>
      <c r="F16" s="53"/>
      <c r="G16" s="113"/>
      <c r="H16" s="62"/>
      <c r="I16" s="63"/>
      <c r="J16" s="53"/>
      <c r="K16" s="113"/>
      <c r="L16" s="53"/>
      <c r="M16" s="113"/>
      <c r="N16" s="53"/>
      <c r="O16" s="53"/>
    </row>
    <row r="17" spans="1:15" s="107" customFormat="1" ht="25.5" x14ac:dyDescent="0.2">
      <c r="A17" s="109" t="s">
        <v>134</v>
      </c>
      <c r="B17" s="116" t="s">
        <v>403</v>
      </c>
      <c r="C17" s="109" t="s">
        <v>62</v>
      </c>
      <c r="D17" s="228">
        <f>D16</f>
        <v>300</v>
      </c>
      <c r="E17" s="61"/>
      <c r="F17" s="53"/>
      <c r="G17" s="113"/>
      <c r="H17" s="62"/>
      <c r="I17" s="63"/>
      <c r="J17" s="53"/>
      <c r="K17" s="113"/>
      <c r="L17" s="53"/>
      <c r="M17" s="113"/>
      <c r="N17" s="53"/>
      <c r="O17" s="53"/>
    </row>
    <row r="18" spans="1:15" s="107" customFormat="1" ht="38.25" x14ac:dyDescent="0.2">
      <c r="A18" s="109" t="s">
        <v>135</v>
      </c>
      <c r="B18" s="116" t="s">
        <v>74</v>
      </c>
      <c r="C18" s="109" t="s">
        <v>62</v>
      </c>
      <c r="D18" s="228">
        <v>34</v>
      </c>
      <c r="E18" s="185"/>
      <c r="F18" s="112"/>
      <c r="G18" s="113"/>
      <c r="H18" s="62"/>
      <c r="I18" s="113"/>
      <c r="J18" s="53"/>
      <c r="K18" s="113"/>
      <c r="L18" s="53"/>
      <c r="M18" s="113"/>
      <c r="N18" s="53"/>
      <c r="O18" s="53"/>
    </row>
    <row r="19" spans="1:15" s="107" customFormat="1" ht="25.5" x14ac:dyDescent="0.2">
      <c r="A19" s="109" t="s">
        <v>136</v>
      </c>
      <c r="B19" s="116" t="s">
        <v>75</v>
      </c>
      <c r="C19" s="109" t="s">
        <v>62</v>
      </c>
      <c r="D19" s="228">
        <f>D18</f>
        <v>34</v>
      </c>
      <c r="E19" s="185"/>
      <c r="F19" s="112"/>
      <c r="G19" s="113"/>
      <c r="H19" s="62"/>
      <c r="I19" s="113"/>
      <c r="J19" s="53"/>
      <c r="K19" s="113"/>
      <c r="L19" s="53"/>
      <c r="M19" s="113"/>
      <c r="N19" s="53"/>
      <c r="O19" s="53"/>
    </row>
    <row r="20" spans="1:15" s="107" customFormat="1" ht="38.25" x14ac:dyDescent="0.2">
      <c r="A20" s="109" t="s">
        <v>137</v>
      </c>
      <c r="B20" s="116" t="s">
        <v>66</v>
      </c>
      <c r="C20" s="109" t="s">
        <v>62</v>
      </c>
      <c r="D20" s="228">
        <v>26</v>
      </c>
      <c r="E20" s="111"/>
      <c r="F20" s="53"/>
      <c r="G20" s="113"/>
      <c r="H20" s="53"/>
      <c r="I20" s="113"/>
      <c r="J20" s="53"/>
      <c r="K20" s="113"/>
      <c r="L20" s="53"/>
      <c r="M20" s="113"/>
      <c r="N20" s="53"/>
      <c r="O20" s="53"/>
    </row>
    <row r="21" spans="1:15" s="107" customFormat="1" ht="51" x14ac:dyDescent="0.2">
      <c r="A21" s="109" t="s">
        <v>138</v>
      </c>
      <c r="B21" s="116" t="s">
        <v>67</v>
      </c>
      <c r="C21" s="109" t="s">
        <v>62</v>
      </c>
      <c r="D21" s="228">
        <f>D20</f>
        <v>26</v>
      </c>
      <c r="E21" s="61"/>
      <c r="F21" s="53"/>
      <c r="G21" s="113"/>
      <c r="H21" s="62"/>
      <c r="I21" s="63"/>
      <c r="J21" s="53"/>
      <c r="K21" s="113"/>
      <c r="L21" s="53"/>
      <c r="M21" s="113"/>
      <c r="N21" s="53"/>
      <c r="O21" s="53"/>
    </row>
    <row r="22" spans="1:15" s="107" customFormat="1" ht="25.5" x14ac:dyDescent="0.2">
      <c r="A22" s="109" t="s">
        <v>139</v>
      </c>
      <c r="B22" s="116" t="s">
        <v>68</v>
      </c>
      <c r="C22" s="109" t="s">
        <v>69</v>
      </c>
      <c r="D22" s="228">
        <v>13.68</v>
      </c>
      <c r="E22" s="187"/>
      <c r="F22" s="53"/>
      <c r="G22" s="113"/>
      <c r="H22" s="53"/>
      <c r="I22" s="113"/>
      <c r="J22" s="53"/>
      <c r="K22" s="113"/>
      <c r="L22" s="53"/>
      <c r="M22" s="113"/>
      <c r="N22" s="53"/>
      <c r="O22" s="53"/>
    </row>
    <row r="23" spans="1:15" s="107" customFormat="1" ht="14.25" x14ac:dyDescent="0.2">
      <c r="A23" s="109" t="s">
        <v>140</v>
      </c>
      <c r="B23" s="116" t="s">
        <v>70</v>
      </c>
      <c r="C23" s="109" t="s">
        <v>69</v>
      </c>
      <c r="D23" s="228">
        <v>19.989999999999998</v>
      </c>
      <c r="E23" s="187"/>
      <c r="F23" s="53"/>
      <c r="G23" s="113"/>
      <c r="H23" s="53"/>
      <c r="I23" s="113"/>
      <c r="J23" s="53"/>
      <c r="K23" s="113"/>
      <c r="L23" s="53"/>
      <c r="M23" s="113"/>
      <c r="N23" s="53"/>
      <c r="O23" s="53"/>
    </row>
    <row r="24" spans="1:15" s="107" customFormat="1" x14ac:dyDescent="0.2">
      <c r="A24" s="109" t="s">
        <v>141</v>
      </c>
      <c r="B24" s="116" t="s">
        <v>71</v>
      </c>
      <c r="C24" s="109" t="s">
        <v>50</v>
      </c>
      <c r="D24" s="228">
        <f>SUM(D12:D13)</f>
        <v>107.60000000000001</v>
      </c>
      <c r="E24" s="60"/>
      <c r="F24" s="53"/>
      <c r="G24" s="113"/>
      <c r="H24" s="62"/>
      <c r="I24" s="113"/>
      <c r="J24" s="53"/>
      <c r="K24" s="113"/>
      <c r="L24" s="53"/>
      <c r="M24" s="113"/>
      <c r="N24" s="53"/>
      <c r="O24" s="53"/>
    </row>
    <row r="25" spans="1:15" s="107" customFormat="1" ht="25.5" x14ac:dyDescent="0.2">
      <c r="A25" s="100">
        <v>2</v>
      </c>
      <c r="B25" s="101" t="s">
        <v>77</v>
      </c>
      <c r="C25" s="102"/>
      <c r="D25" s="103"/>
      <c r="E25" s="104"/>
      <c r="F25" s="105"/>
      <c r="G25" s="106"/>
      <c r="H25" s="105"/>
      <c r="I25" s="106"/>
      <c r="J25" s="105"/>
      <c r="K25" s="106"/>
      <c r="L25" s="105"/>
      <c r="M25" s="106"/>
      <c r="N25" s="105"/>
      <c r="O25" s="105"/>
    </row>
    <row r="26" spans="1:15" s="107" customFormat="1" ht="51" x14ac:dyDescent="0.2">
      <c r="A26" s="109" t="s">
        <v>160</v>
      </c>
      <c r="B26" s="118" t="s">
        <v>379</v>
      </c>
      <c r="C26" s="194" t="s">
        <v>50</v>
      </c>
      <c r="D26" s="228">
        <v>2.4</v>
      </c>
      <c r="E26" s="185"/>
      <c r="F26" s="112"/>
      <c r="G26" s="113"/>
      <c r="H26" s="62"/>
      <c r="I26" s="113"/>
      <c r="J26" s="53"/>
      <c r="K26" s="113"/>
      <c r="L26" s="53"/>
      <c r="M26" s="113"/>
      <c r="N26" s="53"/>
      <c r="O26" s="53"/>
    </row>
    <row r="27" spans="1:15" s="107" customFormat="1" ht="25.5" x14ac:dyDescent="0.2">
      <c r="A27" s="109" t="s">
        <v>161</v>
      </c>
      <c r="B27" s="116" t="s">
        <v>88</v>
      </c>
      <c r="C27" s="196" t="s">
        <v>59</v>
      </c>
      <c r="D27" s="110">
        <v>1</v>
      </c>
      <c r="E27" s="185"/>
      <c r="F27" s="53"/>
      <c r="G27" s="113"/>
      <c r="H27" s="62"/>
      <c r="I27" s="113"/>
      <c r="J27" s="53"/>
      <c r="K27" s="113"/>
      <c r="L27" s="53"/>
      <c r="M27" s="113"/>
      <c r="N27" s="53"/>
      <c r="O27" s="53"/>
    </row>
    <row r="28" spans="1:15" s="107" customFormat="1" ht="25.5" x14ac:dyDescent="0.2">
      <c r="A28" s="109" t="s">
        <v>162</v>
      </c>
      <c r="B28" s="116" t="s">
        <v>386</v>
      </c>
      <c r="C28" s="114" t="s">
        <v>111</v>
      </c>
      <c r="D28" s="110">
        <v>1</v>
      </c>
      <c r="E28" s="111"/>
      <c r="F28" s="53"/>
      <c r="G28" s="113"/>
      <c r="H28" s="62"/>
      <c r="I28" s="113"/>
      <c r="J28" s="53"/>
      <c r="K28" s="113"/>
      <c r="L28" s="53"/>
      <c r="M28" s="113"/>
      <c r="N28" s="53"/>
      <c r="O28" s="53"/>
    </row>
    <row r="29" spans="1:15" s="107" customFormat="1" x14ac:dyDescent="0.2">
      <c r="A29" s="109" t="s">
        <v>163</v>
      </c>
      <c r="B29" s="116" t="s">
        <v>95</v>
      </c>
      <c r="C29" s="114" t="s">
        <v>50</v>
      </c>
      <c r="D29" s="228">
        <f>D26</f>
        <v>2.4</v>
      </c>
      <c r="E29" s="187"/>
      <c r="F29" s="112"/>
      <c r="G29" s="113"/>
      <c r="H29" s="62"/>
      <c r="I29" s="113"/>
      <c r="J29" s="53"/>
      <c r="K29" s="113"/>
      <c r="L29" s="53"/>
      <c r="M29" s="113"/>
      <c r="N29" s="53"/>
      <c r="O29" s="53"/>
    </row>
    <row r="30" spans="1:15" s="107" customFormat="1" ht="25.5" x14ac:dyDescent="0.2">
      <c r="A30" s="109" t="s">
        <v>164</v>
      </c>
      <c r="B30" s="119" t="s">
        <v>96</v>
      </c>
      <c r="C30" s="114" t="s">
        <v>50</v>
      </c>
      <c r="D30" s="228">
        <f>D26</f>
        <v>2.4</v>
      </c>
      <c r="E30" s="111"/>
      <c r="F30" s="112"/>
      <c r="G30" s="113"/>
      <c r="H30" s="62"/>
      <c r="I30" s="113"/>
      <c r="J30" s="53"/>
      <c r="K30" s="113"/>
      <c r="L30" s="53"/>
      <c r="M30" s="113"/>
      <c r="N30" s="53"/>
      <c r="O30" s="53"/>
    </row>
    <row r="31" spans="1:15" s="205" customFormat="1" ht="25.5" x14ac:dyDescent="0.2">
      <c r="A31" s="142">
        <v>3</v>
      </c>
      <c r="B31" s="206" t="s">
        <v>370</v>
      </c>
      <c r="C31" s="207"/>
      <c r="D31" s="208"/>
      <c r="E31" s="202"/>
      <c r="F31" s="203"/>
      <c r="G31" s="204"/>
      <c r="H31" s="203"/>
      <c r="I31" s="204"/>
      <c r="J31" s="203"/>
      <c r="K31" s="204"/>
      <c r="L31" s="203"/>
      <c r="M31" s="204"/>
      <c r="N31" s="203"/>
      <c r="O31" s="203"/>
    </row>
    <row r="32" spans="1:15" s="205" customFormat="1" ht="25.5" x14ac:dyDescent="0.2">
      <c r="A32" s="109" t="s">
        <v>191</v>
      </c>
      <c r="B32" s="118" t="s">
        <v>404</v>
      </c>
      <c r="C32" s="194" t="s">
        <v>50</v>
      </c>
      <c r="D32" s="228">
        <v>13.1</v>
      </c>
      <c r="E32" s="185"/>
      <c r="F32" s="112"/>
      <c r="G32" s="113"/>
      <c r="H32" s="62"/>
      <c r="I32" s="113"/>
      <c r="J32" s="53"/>
      <c r="K32" s="113"/>
      <c r="L32" s="53"/>
      <c r="M32" s="113"/>
      <c r="N32" s="53"/>
      <c r="O32" s="53"/>
    </row>
    <row r="33" spans="1:15" s="205" customFormat="1" ht="25.5" x14ac:dyDescent="0.2">
      <c r="A33" s="109" t="s">
        <v>192</v>
      </c>
      <c r="B33" s="118" t="s">
        <v>405</v>
      </c>
      <c r="C33" s="194" t="s">
        <v>50</v>
      </c>
      <c r="D33" s="228">
        <v>105.2</v>
      </c>
      <c r="E33" s="185"/>
      <c r="F33" s="112"/>
      <c r="G33" s="113"/>
      <c r="H33" s="62"/>
      <c r="I33" s="113"/>
      <c r="J33" s="53"/>
      <c r="K33" s="113"/>
      <c r="L33" s="53"/>
      <c r="M33" s="113"/>
      <c r="N33" s="53"/>
      <c r="O33" s="53"/>
    </row>
    <row r="34" spans="1:15" s="205" customFormat="1" ht="63.75" x14ac:dyDescent="0.2">
      <c r="A34" s="109" t="s">
        <v>193</v>
      </c>
      <c r="B34" s="116" t="s">
        <v>506</v>
      </c>
      <c r="C34" s="109" t="s">
        <v>20</v>
      </c>
      <c r="D34" s="153">
        <v>1</v>
      </c>
      <c r="E34" s="185"/>
      <c r="F34" s="112"/>
      <c r="G34" s="113"/>
      <c r="H34" s="62"/>
      <c r="I34" s="113"/>
      <c r="J34" s="53"/>
      <c r="K34" s="113"/>
      <c r="L34" s="53"/>
      <c r="M34" s="113"/>
      <c r="N34" s="53"/>
      <c r="O34" s="53"/>
    </row>
    <row r="35" spans="1:15" s="107" customFormat="1" ht="25.5" x14ac:dyDescent="0.2">
      <c r="A35" s="109" t="s">
        <v>436</v>
      </c>
      <c r="B35" s="120" t="s">
        <v>507</v>
      </c>
      <c r="C35" s="121" t="s">
        <v>20</v>
      </c>
      <c r="D35" s="137">
        <v>1</v>
      </c>
      <c r="E35" s="185"/>
      <c r="F35" s="188"/>
      <c r="G35" s="63"/>
      <c r="H35" s="62"/>
      <c r="I35" s="63"/>
      <c r="J35" s="62"/>
      <c r="K35" s="63"/>
      <c r="L35" s="62"/>
      <c r="M35" s="63"/>
      <c r="N35" s="62"/>
      <c r="O35" s="62"/>
    </row>
    <row r="36" spans="1:15" s="107" customFormat="1" ht="38.25" x14ac:dyDescent="0.2">
      <c r="A36" s="109" t="s">
        <v>437</v>
      </c>
      <c r="B36" s="120" t="s">
        <v>508</v>
      </c>
      <c r="C36" s="121" t="s">
        <v>20</v>
      </c>
      <c r="D36" s="137">
        <v>2</v>
      </c>
      <c r="E36" s="185"/>
      <c r="F36" s="188"/>
      <c r="G36" s="63"/>
      <c r="H36" s="62"/>
      <c r="I36" s="63"/>
      <c r="J36" s="62"/>
      <c r="K36" s="63"/>
      <c r="L36" s="62"/>
      <c r="M36" s="63"/>
      <c r="N36" s="62"/>
      <c r="O36" s="62"/>
    </row>
    <row r="37" spans="1:15" s="107" customFormat="1" ht="25.5" x14ac:dyDescent="0.2">
      <c r="A37" s="109" t="s">
        <v>438</v>
      </c>
      <c r="B37" s="120" t="s">
        <v>488</v>
      </c>
      <c r="C37" s="121" t="s">
        <v>111</v>
      </c>
      <c r="D37" s="137">
        <v>2</v>
      </c>
      <c r="E37" s="185"/>
      <c r="F37" s="188"/>
      <c r="G37" s="63"/>
      <c r="H37" s="62"/>
      <c r="I37" s="63"/>
      <c r="J37" s="62"/>
      <c r="K37" s="63"/>
      <c r="L37" s="62"/>
      <c r="M37" s="63"/>
      <c r="N37" s="62"/>
      <c r="O37" s="62"/>
    </row>
    <row r="38" spans="1:15" s="107" customFormat="1" ht="25.5" x14ac:dyDescent="0.2">
      <c r="A38" s="109" t="s">
        <v>439</v>
      </c>
      <c r="B38" s="120" t="s">
        <v>489</v>
      </c>
      <c r="C38" s="121" t="s">
        <v>111</v>
      </c>
      <c r="D38" s="137">
        <v>2</v>
      </c>
      <c r="E38" s="185"/>
      <c r="F38" s="188"/>
      <c r="G38" s="63"/>
      <c r="H38" s="62"/>
      <c r="I38" s="63"/>
      <c r="J38" s="62"/>
      <c r="K38" s="63"/>
      <c r="L38" s="62"/>
      <c r="M38" s="63"/>
      <c r="N38" s="62"/>
      <c r="O38" s="62"/>
    </row>
    <row r="39" spans="1:15" s="107" customFormat="1" x14ac:dyDescent="0.2">
      <c r="A39" s="109" t="s">
        <v>441</v>
      </c>
      <c r="B39" s="120" t="s">
        <v>490</v>
      </c>
      <c r="C39" s="121" t="s">
        <v>111</v>
      </c>
      <c r="D39" s="137">
        <v>2</v>
      </c>
      <c r="E39" s="185"/>
      <c r="F39" s="188"/>
      <c r="G39" s="63"/>
      <c r="H39" s="62"/>
      <c r="I39" s="63"/>
      <c r="J39" s="62"/>
      <c r="K39" s="63"/>
      <c r="L39" s="62"/>
      <c r="M39" s="63"/>
      <c r="N39" s="62"/>
      <c r="O39" s="62"/>
    </row>
    <row r="40" spans="1:15" s="107" customFormat="1" ht="25.5" x14ac:dyDescent="0.2">
      <c r="A40" s="109" t="s">
        <v>442</v>
      </c>
      <c r="B40" s="120" t="s">
        <v>491</v>
      </c>
      <c r="C40" s="121" t="s">
        <v>111</v>
      </c>
      <c r="D40" s="137">
        <v>1</v>
      </c>
      <c r="E40" s="185"/>
      <c r="F40" s="188"/>
      <c r="G40" s="63"/>
      <c r="H40" s="62"/>
      <c r="I40" s="63"/>
      <c r="J40" s="62"/>
      <c r="K40" s="63"/>
      <c r="L40" s="62"/>
      <c r="M40" s="63"/>
      <c r="N40" s="62"/>
      <c r="O40" s="62"/>
    </row>
    <row r="41" spans="1:15" s="107" customFormat="1" x14ac:dyDescent="0.2">
      <c r="A41" s="109" t="s">
        <v>443</v>
      </c>
      <c r="B41" s="120" t="s">
        <v>492</v>
      </c>
      <c r="C41" s="121" t="s">
        <v>111</v>
      </c>
      <c r="D41" s="137">
        <v>3</v>
      </c>
      <c r="E41" s="185"/>
      <c r="F41" s="188"/>
      <c r="G41" s="63"/>
      <c r="H41" s="62"/>
      <c r="I41" s="63"/>
      <c r="J41" s="62"/>
      <c r="K41" s="63"/>
      <c r="L41" s="62"/>
      <c r="M41" s="63"/>
      <c r="N41" s="62"/>
      <c r="O41" s="62"/>
    </row>
    <row r="42" spans="1:15" s="107" customFormat="1" x14ac:dyDescent="0.2">
      <c r="A42" s="109" t="s">
        <v>444</v>
      </c>
      <c r="B42" s="120" t="s">
        <v>493</v>
      </c>
      <c r="C42" s="121" t="s">
        <v>111</v>
      </c>
      <c r="D42" s="137">
        <v>1</v>
      </c>
      <c r="E42" s="185"/>
      <c r="F42" s="188"/>
      <c r="G42" s="63"/>
      <c r="H42" s="62"/>
      <c r="I42" s="63"/>
      <c r="J42" s="62"/>
      <c r="K42" s="63"/>
      <c r="L42" s="62"/>
      <c r="M42" s="63"/>
      <c r="N42" s="62"/>
      <c r="O42" s="62"/>
    </row>
    <row r="43" spans="1:15" s="107" customFormat="1" x14ac:dyDescent="0.2">
      <c r="A43" s="109" t="s">
        <v>445</v>
      </c>
      <c r="B43" s="120" t="s">
        <v>494</v>
      </c>
      <c r="C43" s="121" t="s">
        <v>111</v>
      </c>
      <c r="D43" s="137">
        <v>2</v>
      </c>
      <c r="E43" s="185"/>
      <c r="F43" s="188"/>
      <c r="G43" s="63"/>
      <c r="H43" s="62"/>
      <c r="I43" s="63"/>
      <c r="J43" s="62"/>
      <c r="K43" s="63"/>
      <c r="L43" s="62"/>
      <c r="M43" s="63"/>
      <c r="N43" s="62"/>
      <c r="O43" s="62"/>
    </row>
    <row r="44" spans="1:15" s="107" customFormat="1" x14ac:dyDescent="0.2">
      <c r="A44" s="109" t="s">
        <v>446</v>
      </c>
      <c r="B44" s="120" t="s">
        <v>495</v>
      </c>
      <c r="C44" s="121" t="s">
        <v>111</v>
      </c>
      <c r="D44" s="137">
        <v>1</v>
      </c>
      <c r="E44" s="185"/>
      <c r="F44" s="188"/>
      <c r="G44" s="63"/>
      <c r="H44" s="62"/>
      <c r="I44" s="63"/>
      <c r="J44" s="62"/>
      <c r="K44" s="63"/>
      <c r="L44" s="62"/>
      <c r="M44" s="63"/>
      <c r="N44" s="62"/>
      <c r="O44" s="62"/>
    </row>
    <row r="45" spans="1:15" s="107" customFormat="1" x14ac:dyDescent="0.2">
      <c r="A45" s="109" t="s">
        <v>447</v>
      </c>
      <c r="B45" s="120" t="s">
        <v>496</v>
      </c>
      <c r="C45" s="121" t="s">
        <v>111</v>
      </c>
      <c r="D45" s="137">
        <v>2</v>
      </c>
      <c r="E45" s="185"/>
      <c r="F45" s="188"/>
      <c r="G45" s="63"/>
      <c r="H45" s="62"/>
      <c r="I45" s="63"/>
      <c r="J45" s="62"/>
      <c r="K45" s="63"/>
      <c r="L45" s="62"/>
      <c r="M45" s="63"/>
      <c r="N45" s="62"/>
      <c r="O45" s="62"/>
    </row>
    <row r="46" spans="1:15" s="107" customFormat="1" x14ac:dyDescent="0.2">
      <c r="A46" s="109" t="s">
        <v>448</v>
      </c>
      <c r="B46" s="120" t="s">
        <v>275</v>
      </c>
      <c r="C46" s="121" t="s">
        <v>111</v>
      </c>
      <c r="D46" s="137">
        <v>2</v>
      </c>
      <c r="E46" s="185"/>
      <c r="F46" s="188"/>
      <c r="G46" s="63"/>
      <c r="H46" s="62"/>
      <c r="I46" s="63"/>
      <c r="J46" s="62"/>
      <c r="K46" s="63"/>
      <c r="L46" s="62"/>
      <c r="M46" s="63"/>
      <c r="N46" s="62"/>
      <c r="O46" s="62"/>
    </row>
    <row r="47" spans="1:15" s="107" customFormat="1" x14ac:dyDescent="0.2">
      <c r="A47" s="109" t="s">
        <v>449</v>
      </c>
      <c r="B47" s="120" t="s">
        <v>497</v>
      </c>
      <c r="C47" s="121" t="s">
        <v>111</v>
      </c>
      <c r="D47" s="137">
        <v>2</v>
      </c>
      <c r="E47" s="185"/>
      <c r="F47" s="188"/>
      <c r="G47" s="63"/>
      <c r="H47" s="62"/>
      <c r="I47" s="63"/>
      <c r="J47" s="62"/>
      <c r="K47" s="63"/>
      <c r="L47" s="62"/>
      <c r="M47" s="63"/>
      <c r="N47" s="62"/>
      <c r="O47" s="62"/>
    </row>
    <row r="48" spans="1:15" s="107" customFormat="1" x14ac:dyDescent="0.2">
      <c r="A48" s="109" t="s">
        <v>450</v>
      </c>
      <c r="B48" s="120" t="s">
        <v>498</v>
      </c>
      <c r="C48" s="121" t="s">
        <v>111</v>
      </c>
      <c r="D48" s="137">
        <v>1</v>
      </c>
      <c r="E48" s="185"/>
      <c r="F48" s="188"/>
      <c r="G48" s="63"/>
      <c r="H48" s="62"/>
      <c r="I48" s="63"/>
      <c r="J48" s="62"/>
      <c r="K48" s="63"/>
      <c r="L48" s="62"/>
      <c r="M48" s="63"/>
      <c r="N48" s="62"/>
      <c r="O48" s="62"/>
    </row>
    <row r="49" spans="1:15" s="107" customFormat="1" x14ac:dyDescent="0.2">
      <c r="A49" s="109" t="s">
        <v>451</v>
      </c>
      <c r="B49" s="120" t="s">
        <v>281</v>
      </c>
      <c r="C49" s="121" t="s">
        <v>111</v>
      </c>
      <c r="D49" s="137">
        <v>1</v>
      </c>
      <c r="E49" s="185"/>
      <c r="F49" s="188"/>
      <c r="G49" s="63"/>
      <c r="H49" s="62"/>
      <c r="I49" s="63"/>
      <c r="J49" s="62"/>
      <c r="K49" s="63"/>
      <c r="L49" s="62"/>
      <c r="M49" s="63"/>
      <c r="N49" s="62"/>
      <c r="O49" s="62"/>
    </row>
    <row r="50" spans="1:15" s="107" customFormat="1" ht="25.5" x14ac:dyDescent="0.2">
      <c r="A50" s="109" t="s">
        <v>452</v>
      </c>
      <c r="B50" s="120" t="s">
        <v>499</v>
      </c>
      <c r="C50" s="121" t="s">
        <v>111</v>
      </c>
      <c r="D50" s="137">
        <v>1</v>
      </c>
      <c r="E50" s="185"/>
      <c r="F50" s="188"/>
      <c r="G50" s="63"/>
      <c r="H50" s="62"/>
      <c r="I50" s="63"/>
      <c r="J50" s="62"/>
      <c r="K50" s="63"/>
      <c r="L50" s="62"/>
      <c r="M50" s="63"/>
      <c r="N50" s="62"/>
      <c r="O50" s="62"/>
    </row>
    <row r="51" spans="1:15" s="107" customFormat="1" x14ac:dyDescent="0.2">
      <c r="A51" s="109" t="s">
        <v>453</v>
      </c>
      <c r="B51" s="120" t="s">
        <v>280</v>
      </c>
      <c r="C51" s="121" t="s">
        <v>111</v>
      </c>
      <c r="D51" s="137">
        <v>2</v>
      </c>
      <c r="E51" s="185"/>
      <c r="F51" s="188"/>
      <c r="G51" s="63"/>
      <c r="H51" s="62"/>
      <c r="I51" s="63"/>
      <c r="J51" s="62"/>
      <c r="K51" s="63"/>
      <c r="L51" s="62"/>
      <c r="M51" s="63"/>
      <c r="N51" s="62"/>
      <c r="O51" s="62"/>
    </row>
    <row r="52" spans="1:15" s="107" customFormat="1" ht="25.5" x14ac:dyDescent="0.2">
      <c r="A52" s="109" t="s">
        <v>454</v>
      </c>
      <c r="B52" s="120" t="s">
        <v>500</v>
      </c>
      <c r="C52" s="121" t="s">
        <v>20</v>
      </c>
      <c r="D52" s="137">
        <v>1</v>
      </c>
      <c r="E52" s="185"/>
      <c r="F52" s="188"/>
      <c r="G52" s="63"/>
      <c r="H52" s="62"/>
      <c r="I52" s="63"/>
      <c r="J52" s="62"/>
      <c r="K52" s="63"/>
      <c r="L52" s="62"/>
      <c r="M52" s="63"/>
      <c r="N52" s="62"/>
      <c r="O52" s="62"/>
    </row>
    <row r="53" spans="1:15" s="107" customFormat="1" x14ac:dyDescent="0.2">
      <c r="A53" s="109" t="s">
        <v>455</v>
      </c>
      <c r="B53" s="120" t="s">
        <v>283</v>
      </c>
      <c r="C53" s="121" t="s">
        <v>20</v>
      </c>
      <c r="D53" s="137">
        <v>1</v>
      </c>
      <c r="E53" s="185"/>
      <c r="F53" s="188"/>
      <c r="G53" s="63"/>
      <c r="H53" s="62"/>
      <c r="I53" s="63"/>
      <c r="J53" s="62"/>
      <c r="K53" s="63"/>
      <c r="L53" s="62"/>
      <c r="M53" s="63"/>
      <c r="N53" s="62"/>
      <c r="O53" s="62"/>
    </row>
    <row r="54" spans="1:15" s="205" customFormat="1" x14ac:dyDescent="0.2">
      <c r="A54" s="109" t="s">
        <v>194</v>
      </c>
      <c r="B54" s="116" t="s">
        <v>465</v>
      </c>
      <c r="C54" s="109" t="s">
        <v>20</v>
      </c>
      <c r="D54" s="153">
        <v>1</v>
      </c>
      <c r="E54" s="202"/>
      <c r="F54" s="203"/>
      <c r="G54" s="204"/>
      <c r="H54" s="203"/>
      <c r="I54" s="204"/>
      <c r="J54" s="203"/>
      <c r="K54" s="204"/>
      <c r="L54" s="203"/>
      <c r="M54" s="204"/>
      <c r="N54" s="203"/>
      <c r="O54" s="203"/>
    </row>
    <row r="55" spans="1:15" s="107" customFormat="1" ht="25.5" x14ac:dyDescent="0.2">
      <c r="A55" s="132" t="s">
        <v>432</v>
      </c>
      <c r="B55" s="125" t="s">
        <v>120</v>
      </c>
      <c r="C55" s="121" t="s">
        <v>124</v>
      </c>
      <c r="D55" s="120">
        <v>0.45</v>
      </c>
      <c r="E55" s="111"/>
      <c r="F55" s="112"/>
      <c r="G55" s="113"/>
      <c r="H55" s="53"/>
      <c r="I55" s="113"/>
      <c r="J55" s="53"/>
      <c r="K55" s="113"/>
      <c r="L55" s="53"/>
      <c r="M55" s="113"/>
      <c r="N55" s="53"/>
      <c r="O55" s="53"/>
    </row>
    <row r="56" spans="1:15" s="107" customFormat="1" ht="25.5" x14ac:dyDescent="0.2">
      <c r="A56" s="132" t="s">
        <v>433</v>
      </c>
      <c r="B56" s="125" t="s">
        <v>119</v>
      </c>
      <c r="C56" s="121" t="s">
        <v>124</v>
      </c>
      <c r="D56" s="120">
        <v>1.18</v>
      </c>
      <c r="E56" s="111"/>
      <c r="F56" s="112"/>
      <c r="G56" s="113"/>
      <c r="H56" s="53"/>
      <c r="I56" s="113"/>
      <c r="J56" s="53"/>
      <c r="K56" s="113"/>
      <c r="L56" s="53"/>
      <c r="M56" s="113"/>
      <c r="N56" s="53"/>
      <c r="O56" s="53"/>
    </row>
    <row r="57" spans="1:15" s="107" customFormat="1" x14ac:dyDescent="0.2">
      <c r="A57" s="132" t="s">
        <v>434</v>
      </c>
      <c r="B57" s="125" t="s">
        <v>117</v>
      </c>
      <c r="C57" s="122" t="s">
        <v>118</v>
      </c>
      <c r="D57" s="120">
        <v>147</v>
      </c>
      <c r="E57" s="111"/>
      <c r="F57" s="112"/>
      <c r="G57" s="113"/>
      <c r="H57" s="53"/>
      <c r="I57" s="113"/>
      <c r="J57" s="53"/>
      <c r="K57" s="113"/>
      <c r="L57" s="53"/>
      <c r="M57" s="113"/>
      <c r="N57" s="53"/>
      <c r="O57" s="53"/>
    </row>
    <row r="58" spans="1:15" s="107" customFormat="1" ht="25.5" x14ac:dyDescent="0.2">
      <c r="A58" s="132" t="s">
        <v>435</v>
      </c>
      <c r="B58" s="125" t="s">
        <v>121</v>
      </c>
      <c r="C58" s="122" t="s">
        <v>111</v>
      </c>
      <c r="D58" s="120">
        <v>8</v>
      </c>
      <c r="E58" s="111"/>
      <c r="F58" s="112"/>
      <c r="G58" s="113"/>
      <c r="H58" s="53"/>
      <c r="I58" s="113"/>
      <c r="J58" s="53"/>
      <c r="K58" s="113"/>
      <c r="L58" s="53"/>
      <c r="M58" s="113"/>
      <c r="N58" s="53"/>
      <c r="O58" s="53"/>
    </row>
    <row r="59" spans="1:15" s="205" customFormat="1" ht="102" x14ac:dyDescent="0.2">
      <c r="A59" s="109" t="s">
        <v>195</v>
      </c>
      <c r="B59" s="115" t="s">
        <v>406</v>
      </c>
      <c r="C59" s="109" t="s">
        <v>20</v>
      </c>
      <c r="D59" s="154">
        <v>1</v>
      </c>
      <c r="E59" s="217"/>
      <c r="F59" s="53"/>
      <c r="G59" s="113"/>
      <c r="H59" s="53"/>
      <c r="I59" s="113"/>
      <c r="J59" s="53"/>
      <c r="K59" s="113"/>
      <c r="L59" s="53"/>
      <c r="M59" s="113"/>
      <c r="N59" s="53"/>
      <c r="O59" s="53"/>
    </row>
    <row r="60" spans="1:15" s="205" customFormat="1" ht="25.5" x14ac:dyDescent="0.2">
      <c r="A60" s="109" t="s">
        <v>196</v>
      </c>
      <c r="B60" s="116" t="s">
        <v>407</v>
      </c>
      <c r="C60" s="213" t="s">
        <v>111</v>
      </c>
      <c r="D60" s="154">
        <v>1</v>
      </c>
      <c r="E60" s="111"/>
      <c r="F60" s="53"/>
      <c r="G60" s="113"/>
      <c r="H60" s="62"/>
      <c r="I60" s="113"/>
      <c r="J60" s="53"/>
      <c r="K60" s="113"/>
      <c r="L60" s="53"/>
      <c r="M60" s="113"/>
      <c r="N60" s="53"/>
      <c r="O60" s="53"/>
    </row>
    <row r="61" spans="1:15" s="205" customFormat="1" ht="25.5" x14ac:dyDescent="0.2">
      <c r="A61" s="109" t="s">
        <v>197</v>
      </c>
      <c r="B61" s="116" t="s">
        <v>94</v>
      </c>
      <c r="C61" s="213" t="s">
        <v>111</v>
      </c>
      <c r="D61" s="154">
        <v>1</v>
      </c>
      <c r="E61" s="111"/>
      <c r="F61" s="53"/>
      <c r="G61" s="113"/>
      <c r="H61" s="62"/>
      <c r="I61" s="113"/>
      <c r="J61" s="53"/>
      <c r="K61" s="113"/>
      <c r="L61" s="53"/>
      <c r="M61" s="113"/>
      <c r="N61" s="53"/>
      <c r="O61" s="53"/>
    </row>
    <row r="62" spans="1:15" s="205" customFormat="1" ht="14.25" x14ac:dyDescent="0.2">
      <c r="A62" s="109" t="s">
        <v>198</v>
      </c>
      <c r="B62" s="212" t="s">
        <v>409</v>
      </c>
      <c r="C62" s="213" t="s">
        <v>111</v>
      </c>
      <c r="D62" s="214">
        <v>2</v>
      </c>
      <c r="E62" s="184"/>
      <c r="F62" s="112"/>
      <c r="G62" s="112"/>
      <c r="H62" s="188"/>
      <c r="I62" s="113"/>
      <c r="J62" s="53"/>
      <c r="K62" s="113"/>
      <c r="L62" s="53"/>
      <c r="M62" s="113"/>
      <c r="N62" s="53"/>
      <c r="O62" s="53"/>
    </row>
    <row r="63" spans="1:15" s="205" customFormat="1" ht="14.25" x14ac:dyDescent="0.2">
      <c r="A63" s="109" t="s">
        <v>199</v>
      </c>
      <c r="B63" s="212" t="s">
        <v>410</v>
      </c>
      <c r="C63" s="213" t="s">
        <v>111</v>
      </c>
      <c r="D63" s="214">
        <v>1</v>
      </c>
      <c r="E63" s="184"/>
      <c r="F63" s="112"/>
      <c r="G63" s="112"/>
      <c r="H63" s="188"/>
      <c r="I63" s="113"/>
      <c r="J63" s="53"/>
      <c r="K63" s="113"/>
      <c r="L63" s="53"/>
      <c r="M63" s="113"/>
      <c r="N63" s="53"/>
      <c r="O63" s="53"/>
    </row>
    <row r="64" spans="1:15" s="205" customFormat="1" x14ac:dyDescent="0.2">
      <c r="A64" s="109" t="s">
        <v>200</v>
      </c>
      <c r="B64" s="212" t="s">
        <v>411</v>
      </c>
      <c r="C64" s="213" t="s">
        <v>111</v>
      </c>
      <c r="D64" s="214">
        <v>1</v>
      </c>
      <c r="E64" s="187"/>
      <c r="F64" s="112"/>
      <c r="G64" s="113"/>
      <c r="H64" s="62"/>
      <c r="I64" s="113"/>
      <c r="J64" s="53"/>
      <c r="K64" s="113"/>
      <c r="L64" s="53"/>
      <c r="M64" s="113"/>
      <c r="N64" s="53"/>
      <c r="O64" s="53"/>
    </row>
    <row r="65" spans="1:15" s="205" customFormat="1" x14ac:dyDescent="0.2">
      <c r="A65" s="109" t="s">
        <v>205</v>
      </c>
      <c r="B65" s="212" t="s">
        <v>412</v>
      </c>
      <c r="C65" s="213" t="s">
        <v>111</v>
      </c>
      <c r="D65" s="214">
        <v>2</v>
      </c>
      <c r="E65" s="187"/>
      <c r="F65" s="112"/>
      <c r="G65" s="113"/>
      <c r="H65" s="62"/>
      <c r="I65" s="113"/>
      <c r="J65" s="53"/>
      <c r="K65" s="113"/>
      <c r="L65" s="53"/>
      <c r="M65" s="113"/>
      <c r="N65" s="53"/>
      <c r="O65" s="53"/>
    </row>
    <row r="66" spans="1:15" s="205" customFormat="1" x14ac:dyDescent="0.2">
      <c r="A66" s="109" t="s">
        <v>211</v>
      </c>
      <c r="B66" s="212" t="s">
        <v>413</v>
      </c>
      <c r="C66" s="213" t="s">
        <v>111</v>
      </c>
      <c r="D66" s="214">
        <v>1</v>
      </c>
      <c r="E66" s="187"/>
      <c r="F66" s="112"/>
      <c r="G66" s="113"/>
      <c r="H66" s="62"/>
      <c r="I66" s="113"/>
      <c r="J66" s="53"/>
      <c r="K66" s="113"/>
      <c r="L66" s="53"/>
      <c r="M66" s="113"/>
      <c r="N66" s="53"/>
      <c r="O66" s="53"/>
    </row>
    <row r="67" spans="1:15" s="205" customFormat="1" x14ac:dyDescent="0.2">
      <c r="A67" s="109" t="s">
        <v>215</v>
      </c>
      <c r="B67" s="212" t="s">
        <v>509</v>
      </c>
      <c r="C67" s="213" t="s">
        <v>111</v>
      </c>
      <c r="D67" s="214">
        <v>1</v>
      </c>
      <c r="E67" s="187"/>
      <c r="F67" s="112"/>
      <c r="G67" s="113"/>
      <c r="H67" s="62"/>
      <c r="I67" s="113"/>
      <c r="J67" s="53"/>
      <c r="K67" s="113"/>
      <c r="L67" s="53"/>
      <c r="M67" s="113"/>
      <c r="N67" s="53"/>
      <c r="O67" s="53"/>
    </row>
    <row r="68" spans="1:15" s="205" customFormat="1" x14ac:dyDescent="0.2">
      <c r="A68" s="109" t="s">
        <v>216</v>
      </c>
      <c r="B68" s="212" t="s">
        <v>414</v>
      </c>
      <c r="C68" s="213" t="s">
        <v>111</v>
      </c>
      <c r="D68" s="214">
        <v>2</v>
      </c>
      <c r="E68" s="187"/>
      <c r="F68" s="112"/>
      <c r="G68" s="113"/>
      <c r="H68" s="62"/>
      <c r="I68" s="113"/>
      <c r="J68" s="53"/>
      <c r="K68" s="113"/>
      <c r="L68" s="53"/>
      <c r="M68" s="113"/>
      <c r="N68" s="53"/>
      <c r="O68" s="53"/>
    </row>
    <row r="69" spans="1:15" s="205" customFormat="1" x14ac:dyDescent="0.2">
      <c r="A69" s="109" t="s">
        <v>217</v>
      </c>
      <c r="B69" s="116" t="s">
        <v>106</v>
      </c>
      <c r="C69" s="194" t="s">
        <v>50</v>
      </c>
      <c r="D69" s="228">
        <f>SUM(D32:D33)</f>
        <v>118.3</v>
      </c>
      <c r="E69" s="187"/>
      <c r="F69" s="112"/>
      <c r="G69" s="113"/>
      <c r="H69" s="62"/>
      <c r="I69" s="113"/>
      <c r="J69" s="53"/>
      <c r="K69" s="113"/>
      <c r="L69" s="53"/>
      <c r="M69" s="113"/>
      <c r="N69" s="53"/>
      <c r="O69" s="53"/>
    </row>
    <row r="70" spans="1:15" s="205" customFormat="1" ht="25.5" x14ac:dyDescent="0.2">
      <c r="A70" s="109" t="s">
        <v>218</v>
      </c>
      <c r="B70" s="119" t="s">
        <v>107</v>
      </c>
      <c r="C70" s="194" t="s">
        <v>50</v>
      </c>
      <c r="D70" s="228">
        <f>D69</f>
        <v>118.3</v>
      </c>
      <c r="E70" s="111"/>
      <c r="F70" s="112"/>
      <c r="G70" s="113"/>
      <c r="H70" s="62"/>
      <c r="I70" s="113"/>
      <c r="J70" s="53"/>
      <c r="K70" s="113"/>
      <c r="L70" s="53"/>
      <c r="M70" s="113"/>
      <c r="N70" s="53"/>
      <c r="O70" s="53"/>
    </row>
    <row r="71" spans="1:15" s="205" customFormat="1" ht="25.5" x14ac:dyDescent="0.2">
      <c r="A71" s="109" t="s">
        <v>219</v>
      </c>
      <c r="B71" s="116" t="s">
        <v>408</v>
      </c>
      <c r="C71" s="196" t="s">
        <v>59</v>
      </c>
      <c r="D71" s="110">
        <v>2</v>
      </c>
      <c r="E71" s="185"/>
      <c r="F71" s="53"/>
      <c r="G71" s="113"/>
      <c r="H71" s="62"/>
      <c r="I71" s="113"/>
      <c r="J71" s="53"/>
      <c r="K71" s="113"/>
      <c r="L71" s="53"/>
      <c r="M71" s="113"/>
      <c r="N71" s="53"/>
      <c r="O71" s="53"/>
    </row>
    <row r="72" spans="1:15" s="205" customFormat="1" ht="25.5" x14ac:dyDescent="0.2">
      <c r="A72" s="109" t="s">
        <v>415</v>
      </c>
      <c r="B72" s="116" t="s">
        <v>108</v>
      </c>
      <c r="C72" s="114" t="s">
        <v>87</v>
      </c>
      <c r="D72" s="108">
        <v>4</v>
      </c>
      <c r="E72" s="111"/>
      <c r="F72" s="112"/>
      <c r="G72" s="113"/>
      <c r="H72" s="62"/>
      <c r="I72" s="113"/>
      <c r="J72" s="53"/>
      <c r="K72" s="113"/>
      <c r="L72" s="53"/>
      <c r="M72" s="113"/>
      <c r="N72" s="53"/>
      <c r="O72" s="53"/>
    </row>
    <row r="73" spans="1:15" s="205" customFormat="1" ht="51" x14ac:dyDescent="0.2">
      <c r="A73" s="109" t="s">
        <v>416</v>
      </c>
      <c r="B73" s="116" t="s">
        <v>97</v>
      </c>
      <c r="C73" s="114" t="s">
        <v>59</v>
      </c>
      <c r="D73" s="110">
        <v>15</v>
      </c>
      <c r="E73" s="111"/>
      <c r="F73" s="112"/>
      <c r="G73" s="113"/>
      <c r="H73" s="53"/>
      <c r="I73" s="113"/>
      <c r="J73" s="53"/>
      <c r="K73" s="113"/>
      <c r="L73" s="53"/>
      <c r="M73" s="113"/>
      <c r="N73" s="53"/>
      <c r="O73" s="53"/>
    </row>
    <row r="74" spans="1:15" s="205" customFormat="1" ht="63.75" x14ac:dyDescent="0.2">
      <c r="A74" s="109" t="s">
        <v>417</v>
      </c>
      <c r="B74" s="116" t="s">
        <v>98</v>
      </c>
      <c r="C74" s="114" t="s">
        <v>59</v>
      </c>
      <c r="D74" s="110">
        <v>7</v>
      </c>
      <c r="E74" s="111"/>
      <c r="F74" s="112"/>
      <c r="G74" s="113"/>
      <c r="H74" s="53"/>
      <c r="I74" s="113"/>
      <c r="J74" s="53"/>
      <c r="K74" s="113"/>
      <c r="L74" s="53"/>
      <c r="M74" s="113"/>
      <c r="N74" s="53"/>
      <c r="O74" s="53"/>
    </row>
    <row r="75" spans="1:15" s="52" customFormat="1" x14ac:dyDescent="0.2">
      <c r="A75" s="256"/>
      <c r="B75" s="257"/>
      <c r="C75" s="258"/>
      <c r="D75" s="259"/>
      <c r="E75" s="260"/>
      <c r="F75" s="261"/>
      <c r="G75" s="262"/>
      <c r="H75" s="261"/>
      <c r="I75" s="262"/>
      <c r="J75" s="261"/>
      <c r="K75" s="51"/>
      <c r="L75" s="50"/>
      <c r="M75" s="51"/>
      <c r="N75" s="50"/>
      <c r="O75" s="50"/>
    </row>
    <row r="76" spans="1:15" x14ac:dyDescent="0.2">
      <c r="J76" s="14" t="s">
        <v>550</v>
      </c>
      <c r="K76" s="34"/>
      <c r="L76" s="34"/>
      <c r="M76" s="34"/>
      <c r="N76" s="34"/>
      <c r="O76" s="35"/>
    </row>
    <row r="77" spans="1:15" x14ac:dyDescent="0.2">
      <c r="A77" s="253" t="s">
        <v>551</v>
      </c>
      <c r="G77" s="6"/>
      <c r="H77" s="6"/>
      <c r="I77" s="6"/>
      <c r="J77" s="6"/>
      <c r="K77" s="6"/>
      <c r="L77" s="6"/>
      <c r="M77" s="6"/>
      <c r="N77" s="6"/>
    </row>
    <row r="78" spans="1:15" x14ac:dyDescent="0.2">
      <c r="A78" s="253" t="s">
        <v>552</v>
      </c>
      <c r="G78" s="6"/>
      <c r="H78" s="6"/>
      <c r="I78" s="6"/>
      <c r="J78" s="6"/>
      <c r="K78" s="6"/>
      <c r="L78" s="6"/>
      <c r="M78" s="6"/>
      <c r="N78" s="6"/>
    </row>
    <row r="79" spans="1:15" x14ac:dyDescent="0.2">
      <c r="A79" s="253" t="s">
        <v>553</v>
      </c>
      <c r="G79" s="6"/>
      <c r="H79" s="6"/>
      <c r="I79" s="6"/>
      <c r="J79" s="6"/>
      <c r="K79" s="6"/>
      <c r="L79" s="6"/>
      <c r="M79" s="6"/>
      <c r="N79" s="6"/>
    </row>
    <row r="80" spans="1:15" x14ac:dyDescent="0.2">
      <c r="A80" s="254" t="s">
        <v>554</v>
      </c>
      <c r="E80" s="37"/>
      <c r="G80" s="6"/>
      <c r="H80" s="6"/>
      <c r="I80" s="6"/>
      <c r="J80" s="6"/>
      <c r="K80" s="6"/>
      <c r="L80" s="6"/>
      <c r="M80" s="6"/>
      <c r="N80" s="6"/>
    </row>
    <row r="81" spans="1:14" x14ac:dyDescent="0.2">
      <c r="A81" s="255" t="s">
        <v>555</v>
      </c>
      <c r="G81" s="6"/>
      <c r="H81" s="6"/>
      <c r="I81" s="6"/>
      <c r="J81" s="6"/>
      <c r="K81" s="6"/>
      <c r="L81" s="6"/>
      <c r="M81" s="6"/>
      <c r="N81" s="6"/>
    </row>
    <row r="82" spans="1:14" x14ac:dyDescent="0.2">
      <c r="A82" s="255" t="s">
        <v>556</v>
      </c>
      <c r="G82" s="6"/>
      <c r="H82" s="6"/>
      <c r="I82" s="6"/>
      <c r="J82" s="6"/>
      <c r="K82" s="6"/>
      <c r="L82" s="6"/>
      <c r="M82" s="6"/>
      <c r="N82" s="6"/>
    </row>
    <row r="83" spans="1:14" x14ac:dyDescent="0.2">
      <c r="A83" s="37" t="s">
        <v>557</v>
      </c>
    </row>
  </sheetData>
  <mergeCells count="6">
    <mergeCell ref="K8:O8"/>
    <mergeCell ref="A8:A9"/>
    <mergeCell ref="B8:B9"/>
    <mergeCell ref="C8:C9"/>
    <mergeCell ref="D8:D9"/>
    <mergeCell ref="E8:J8"/>
  </mergeCells>
  <pageMargins left="0.39370078740157483" right="0.35433070866141736" top="1.0236220472440944" bottom="0.39370078740157483" header="0.51181102362204722" footer="0.15748031496062992"/>
  <pageSetup paperSize="9" scale="99" orientation="landscape" horizontalDpi="4294967292" verticalDpi="360" r:id="rId1"/>
  <headerFooter alignWithMargins="0">
    <oddHeader>&amp;C&amp;12LOKĀLĀ TĀME Nr. 2-8
&amp;UPAŠTECES KANALIZĀCIJA UN SPIEDIENA KANALIZĀCIJA SPORTA IELĀ, SALACGRĪVĀ.</oddHeader>
    <oddFooter>&amp;C&amp;8&amp;P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P44"/>
  <sheetViews>
    <sheetView view="pageBreakPreview" zoomScaleNormal="100" zoomScaleSheetLayoutView="100" workbookViewId="0">
      <selection activeCell="L13" sqref="L13"/>
    </sheetView>
  </sheetViews>
  <sheetFormatPr defaultRowHeight="12.75" x14ac:dyDescent="0.2"/>
  <cols>
    <col min="1" max="1" width="7.7109375" style="3" customWidth="1"/>
    <col min="2" max="2" width="39.42578125" style="1" customWidth="1"/>
    <col min="3" max="3" width="5.42578125" style="2" customWidth="1"/>
    <col min="4" max="4" width="7.7109375" style="3" customWidth="1"/>
    <col min="5" max="5" width="6.28515625" style="3" customWidth="1"/>
    <col min="6" max="6" width="6.5703125" style="4" customWidth="1"/>
    <col min="7" max="7" width="6.42578125" style="5" customWidth="1"/>
    <col min="8" max="8" width="6.85546875" style="5" customWidth="1"/>
    <col min="9" max="9" width="6.28515625" style="5" customWidth="1"/>
    <col min="10" max="10" width="8.140625" style="5" customWidth="1"/>
    <col min="11" max="14" width="8.42578125" style="5" customWidth="1"/>
    <col min="15" max="15" width="9.42578125" style="6" customWidth="1"/>
    <col min="16" max="16384" width="9.140625" style="6"/>
  </cols>
  <sheetData>
    <row r="1" spans="1:16" ht="14.25" x14ac:dyDescent="0.2">
      <c r="A1" s="39" t="s">
        <v>1</v>
      </c>
      <c r="B1" s="40"/>
      <c r="C1" s="64" t="s">
        <v>255</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514</v>
      </c>
      <c r="D3" s="41"/>
      <c r="E3" s="41"/>
      <c r="F3" s="42"/>
      <c r="G3" s="43"/>
      <c r="H3" s="43"/>
      <c r="I3" s="43"/>
      <c r="J3" s="43"/>
      <c r="K3" s="43"/>
      <c r="L3" s="43"/>
      <c r="M3" s="43"/>
      <c r="N3" s="43"/>
      <c r="O3" s="44"/>
    </row>
    <row r="4" spans="1:16" ht="15" x14ac:dyDescent="0.2">
      <c r="A4" s="39" t="s">
        <v>3</v>
      </c>
      <c r="B4" s="40"/>
      <c r="C4" s="56" t="s">
        <v>515</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547</v>
      </c>
      <c r="B6" s="40"/>
      <c r="C6" s="46"/>
      <c r="D6" s="41"/>
      <c r="E6" s="41"/>
      <c r="F6" s="42"/>
      <c r="G6" s="43"/>
      <c r="H6" s="43"/>
      <c r="I6" s="43"/>
      <c r="J6" s="43"/>
      <c r="K6" s="43"/>
      <c r="L6" s="43"/>
      <c r="M6" s="43"/>
      <c r="N6" s="47" t="s">
        <v>28</v>
      </c>
      <c r="O6" s="48"/>
    </row>
    <row r="7" spans="1:16" ht="14.25" x14ac:dyDescent="0.2">
      <c r="A7" s="10" t="s">
        <v>542</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6"/>
      <c r="B10" s="157"/>
      <c r="C10" s="59"/>
      <c r="D10" s="11"/>
      <c r="E10" s="31"/>
      <c r="F10" s="26"/>
      <c r="G10" s="32"/>
      <c r="H10" s="28"/>
      <c r="I10" s="32"/>
      <c r="J10" s="28"/>
      <c r="K10" s="32"/>
      <c r="L10" s="28"/>
      <c r="M10" s="32"/>
      <c r="N10" s="28"/>
      <c r="O10" s="33"/>
    </row>
    <row r="11" spans="1:16" s="85" customFormat="1" x14ac:dyDescent="0.2">
      <c r="A11" s="167">
        <v>1</v>
      </c>
      <c r="B11" s="168" t="s">
        <v>251</v>
      </c>
      <c r="C11" s="169"/>
      <c r="D11" s="167"/>
      <c r="E11" s="158"/>
      <c r="F11" s="159"/>
      <c r="G11" s="160"/>
      <c r="H11" s="161"/>
      <c r="I11" s="160"/>
      <c r="J11" s="161"/>
      <c r="K11" s="160"/>
      <c r="L11" s="161"/>
      <c r="M11" s="160"/>
      <c r="N11" s="161"/>
      <c r="O11" s="162"/>
    </row>
    <row r="12" spans="1:16" s="107" customFormat="1" ht="38.25" x14ac:dyDescent="0.2">
      <c r="A12" s="170" t="s">
        <v>129</v>
      </c>
      <c r="B12" s="115" t="s">
        <v>225</v>
      </c>
      <c r="C12" s="114" t="s">
        <v>111</v>
      </c>
      <c r="D12" s="186" t="s">
        <v>238</v>
      </c>
      <c r="E12" s="184"/>
      <c r="F12" s="112"/>
      <c r="G12" s="113"/>
      <c r="H12" s="62"/>
      <c r="I12" s="113"/>
      <c r="J12" s="53"/>
      <c r="K12" s="113"/>
      <c r="L12" s="53"/>
      <c r="M12" s="113"/>
      <c r="N12" s="53"/>
      <c r="O12" s="53"/>
    </row>
    <row r="13" spans="1:16" s="107" customFormat="1" ht="38.25" x14ac:dyDescent="0.2">
      <c r="A13" s="170" t="s">
        <v>130</v>
      </c>
      <c r="B13" s="115" t="s">
        <v>428</v>
      </c>
      <c r="C13" s="114" t="s">
        <v>50</v>
      </c>
      <c r="D13" s="233">
        <v>20</v>
      </c>
      <c r="E13" s="184"/>
      <c r="F13" s="112"/>
      <c r="G13" s="113"/>
      <c r="H13" s="62"/>
      <c r="I13" s="113"/>
      <c r="J13" s="53"/>
      <c r="K13" s="113"/>
      <c r="L13" s="53"/>
      <c r="M13" s="113"/>
      <c r="N13" s="53"/>
      <c r="O13" s="53"/>
    </row>
    <row r="14" spans="1:16" s="107" customFormat="1" ht="25.5" x14ac:dyDescent="0.2">
      <c r="A14" s="170" t="s">
        <v>131</v>
      </c>
      <c r="B14" s="115" t="s">
        <v>227</v>
      </c>
      <c r="C14" s="114" t="s">
        <v>50</v>
      </c>
      <c r="D14" s="233">
        <v>20</v>
      </c>
      <c r="E14" s="184"/>
      <c r="F14" s="112"/>
      <c r="G14" s="113"/>
      <c r="H14" s="62"/>
      <c r="I14" s="113"/>
      <c r="J14" s="53"/>
      <c r="K14" s="113"/>
      <c r="L14" s="53"/>
      <c r="M14" s="113"/>
      <c r="N14" s="53"/>
      <c r="O14" s="53"/>
    </row>
    <row r="15" spans="1:16" s="107" customFormat="1" ht="25.5" x14ac:dyDescent="0.2">
      <c r="A15" s="170" t="s">
        <v>132</v>
      </c>
      <c r="B15" s="115" t="s">
        <v>228</v>
      </c>
      <c r="C15" s="114" t="s">
        <v>50</v>
      </c>
      <c r="D15" s="233">
        <v>2</v>
      </c>
      <c r="E15" s="184"/>
      <c r="F15" s="112"/>
      <c r="G15" s="113"/>
      <c r="H15" s="62"/>
      <c r="I15" s="113"/>
      <c r="J15" s="53"/>
      <c r="K15" s="113"/>
      <c r="L15" s="53"/>
      <c r="M15" s="113"/>
      <c r="N15" s="53"/>
      <c r="O15" s="53"/>
    </row>
    <row r="16" spans="1:16" s="107" customFormat="1" x14ac:dyDescent="0.2">
      <c r="A16" s="170" t="s">
        <v>133</v>
      </c>
      <c r="B16" s="115" t="s">
        <v>229</v>
      </c>
      <c r="C16" s="114" t="s">
        <v>50</v>
      </c>
      <c r="D16" s="233">
        <v>20</v>
      </c>
      <c r="E16" s="184"/>
      <c r="F16" s="112"/>
      <c r="G16" s="113"/>
      <c r="H16" s="62"/>
      <c r="I16" s="113"/>
      <c r="J16" s="53"/>
      <c r="K16" s="113"/>
      <c r="L16" s="53"/>
      <c r="M16" s="113"/>
      <c r="N16" s="53"/>
      <c r="O16" s="53"/>
    </row>
    <row r="17" spans="1:15" s="107" customFormat="1" x14ac:dyDescent="0.2">
      <c r="A17" s="170" t="s">
        <v>134</v>
      </c>
      <c r="B17" s="115" t="s">
        <v>230</v>
      </c>
      <c r="C17" s="114" t="s">
        <v>50</v>
      </c>
      <c r="D17" s="233">
        <v>4</v>
      </c>
      <c r="E17" s="184"/>
      <c r="F17" s="112"/>
      <c r="G17" s="113"/>
      <c r="H17" s="62"/>
      <c r="I17" s="113"/>
      <c r="J17" s="53"/>
      <c r="K17" s="113"/>
      <c r="L17" s="53"/>
      <c r="M17" s="113"/>
      <c r="N17" s="53"/>
      <c r="O17" s="53"/>
    </row>
    <row r="18" spans="1:15" s="107" customFormat="1" ht="25.5" x14ac:dyDescent="0.2">
      <c r="A18" s="170" t="s">
        <v>135</v>
      </c>
      <c r="B18" s="115" t="s">
        <v>231</v>
      </c>
      <c r="C18" s="114" t="s">
        <v>111</v>
      </c>
      <c r="D18" s="181">
        <v>2</v>
      </c>
      <c r="E18" s="184"/>
      <c r="F18" s="112"/>
      <c r="G18" s="113"/>
      <c r="H18" s="62"/>
      <c r="I18" s="113"/>
      <c r="J18" s="53"/>
      <c r="K18" s="113"/>
      <c r="L18" s="53"/>
      <c r="M18" s="113"/>
      <c r="N18" s="53"/>
      <c r="O18" s="53"/>
    </row>
    <row r="19" spans="1:15" s="107" customFormat="1" x14ac:dyDescent="0.2">
      <c r="A19" s="170" t="s">
        <v>136</v>
      </c>
      <c r="B19" s="172" t="s">
        <v>232</v>
      </c>
      <c r="C19" s="173" t="s">
        <v>20</v>
      </c>
      <c r="D19" s="181">
        <v>1</v>
      </c>
      <c r="E19" s="184"/>
      <c r="F19" s="112"/>
      <c r="G19" s="113"/>
      <c r="H19" s="62"/>
      <c r="I19" s="113"/>
      <c r="J19" s="53"/>
      <c r="K19" s="113"/>
      <c r="L19" s="53"/>
      <c r="M19" s="113"/>
      <c r="N19" s="53"/>
      <c r="O19" s="53"/>
    </row>
    <row r="20" spans="1:15" s="107" customFormat="1" x14ac:dyDescent="0.2">
      <c r="A20" s="170" t="s">
        <v>137</v>
      </c>
      <c r="B20" s="172" t="s">
        <v>233</v>
      </c>
      <c r="C20" s="173" t="s">
        <v>20</v>
      </c>
      <c r="D20" s="181">
        <v>1</v>
      </c>
      <c r="E20" s="184"/>
      <c r="F20" s="112"/>
      <c r="G20" s="113"/>
      <c r="H20" s="62"/>
      <c r="I20" s="113"/>
      <c r="J20" s="53"/>
      <c r="K20" s="113"/>
      <c r="L20" s="53"/>
      <c r="M20" s="113"/>
      <c r="N20" s="53"/>
      <c r="O20" s="53"/>
    </row>
    <row r="21" spans="1:15" s="107" customFormat="1" ht="25.5" x14ac:dyDescent="0.2">
      <c r="A21" s="170" t="s">
        <v>138</v>
      </c>
      <c r="B21" s="172" t="s">
        <v>235</v>
      </c>
      <c r="C21" s="174" t="s">
        <v>62</v>
      </c>
      <c r="D21" s="234">
        <v>18</v>
      </c>
      <c r="E21" s="61"/>
      <c r="F21" s="112"/>
      <c r="G21" s="113"/>
      <c r="H21" s="62"/>
      <c r="I21" s="63"/>
      <c r="J21" s="53"/>
      <c r="K21" s="113"/>
      <c r="L21" s="53"/>
      <c r="M21" s="113"/>
      <c r="N21" s="53"/>
      <c r="O21" s="53"/>
    </row>
    <row r="22" spans="1:15" s="107" customFormat="1" ht="25.5" x14ac:dyDescent="0.2">
      <c r="A22" s="170" t="s">
        <v>139</v>
      </c>
      <c r="B22" s="115" t="s">
        <v>236</v>
      </c>
      <c r="C22" s="174" t="s">
        <v>62</v>
      </c>
      <c r="D22" s="228">
        <v>2</v>
      </c>
      <c r="E22" s="184"/>
      <c r="F22" s="112"/>
      <c r="G22" s="113"/>
      <c r="H22" s="62"/>
      <c r="I22" s="113"/>
      <c r="J22" s="53"/>
      <c r="K22" s="113"/>
      <c r="L22" s="53"/>
      <c r="M22" s="113"/>
      <c r="N22" s="53"/>
      <c r="O22" s="53"/>
    </row>
    <row r="23" spans="1:15" s="166" customFormat="1" x14ac:dyDescent="0.2">
      <c r="A23" s="176">
        <v>2</v>
      </c>
      <c r="B23" s="177" t="s">
        <v>252</v>
      </c>
      <c r="C23" s="178"/>
      <c r="D23" s="183"/>
      <c r="E23" s="163"/>
      <c r="F23" s="164"/>
      <c r="G23" s="165"/>
      <c r="H23" s="164"/>
      <c r="I23" s="165"/>
      <c r="J23" s="164"/>
      <c r="K23" s="165"/>
      <c r="L23" s="164"/>
      <c r="M23" s="165"/>
      <c r="N23" s="164"/>
      <c r="O23" s="164"/>
    </row>
    <row r="24" spans="1:15" s="107" customFormat="1" x14ac:dyDescent="0.2">
      <c r="A24" s="179" t="s">
        <v>160</v>
      </c>
      <c r="B24" s="115" t="s">
        <v>239</v>
      </c>
      <c r="C24" s="171" t="s">
        <v>50</v>
      </c>
      <c r="D24" s="233">
        <v>26</v>
      </c>
      <c r="E24" s="185"/>
      <c r="F24" s="112"/>
      <c r="G24" s="113"/>
      <c r="H24" s="62"/>
      <c r="I24" s="113"/>
      <c r="J24" s="53"/>
      <c r="K24" s="113"/>
      <c r="L24" s="53"/>
      <c r="M24" s="113"/>
      <c r="N24" s="53"/>
      <c r="O24" s="53"/>
    </row>
    <row r="25" spans="1:15" s="107" customFormat="1" ht="25.5" x14ac:dyDescent="0.2">
      <c r="A25" s="179" t="s">
        <v>161</v>
      </c>
      <c r="B25" s="115" t="s">
        <v>240</v>
      </c>
      <c r="C25" s="171" t="s">
        <v>111</v>
      </c>
      <c r="D25" s="182">
        <v>2</v>
      </c>
      <c r="E25" s="185"/>
      <c r="F25" s="112"/>
      <c r="G25" s="113"/>
      <c r="H25" s="62"/>
      <c r="I25" s="113"/>
      <c r="J25" s="53"/>
      <c r="K25" s="113"/>
      <c r="L25" s="53"/>
      <c r="M25" s="113"/>
      <c r="N25" s="53"/>
      <c r="O25" s="53"/>
    </row>
    <row r="26" spans="1:15" s="107" customFormat="1" x14ac:dyDescent="0.2">
      <c r="A26" s="179" t="s">
        <v>162</v>
      </c>
      <c r="B26" s="115" t="s">
        <v>241</v>
      </c>
      <c r="C26" s="171" t="s">
        <v>50</v>
      </c>
      <c r="D26" s="233">
        <v>22</v>
      </c>
      <c r="E26" s="185"/>
      <c r="F26" s="112"/>
      <c r="G26" s="113"/>
      <c r="H26" s="62"/>
      <c r="I26" s="113"/>
      <c r="J26" s="53"/>
      <c r="K26" s="113"/>
      <c r="L26" s="53"/>
      <c r="M26" s="113"/>
      <c r="N26" s="53"/>
      <c r="O26" s="53"/>
    </row>
    <row r="27" spans="1:15" s="107" customFormat="1" x14ac:dyDescent="0.2">
      <c r="A27" s="179" t="s">
        <v>163</v>
      </c>
      <c r="B27" s="115" t="s">
        <v>242</v>
      </c>
      <c r="C27" s="171" t="s">
        <v>20</v>
      </c>
      <c r="D27" s="182">
        <v>1</v>
      </c>
      <c r="E27" s="185"/>
      <c r="F27" s="112"/>
      <c r="G27" s="113"/>
      <c r="H27" s="62"/>
      <c r="I27" s="113"/>
      <c r="J27" s="53"/>
      <c r="K27" s="113"/>
      <c r="L27" s="53"/>
      <c r="M27" s="113"/>
      <c r="N27" s="53"/>
      <c r="O27" s="53"/>
    </row>
    <row r="28" spans="1:15" s="107" customFormat="1" x14ac:dyDescent="0.2">
      <c r="A28" s="179" t="s">
        <v>164</v>
      </c>
      <c r="B28" s="115" t="s">
        <v>243</v>
      </c>
      <c r="C28" s="171" t="s">
        <v>111</v>
      </c>
      <c r="D28" s="182">
        <v>1</v>
      </c>
      <c r="E28" s="185"/>
      <c r="F28" s="112"/>
      <c r="G28" s="113"/>
      <c r="H28" s="62"/>
      <c r="I28" s="113"/>
      <c r="J28" s="53"/>
      <c r="K28" s="113"/>
      <c r="L28" s="53"/>
      <c r="M28" s="113"/>
      <c r="N28" s="53"/>
      <c r="O28" s="53"/>
    </row>
    <row r="29" spans="1:15" s="107" customFormat="1" ht="38.25" x14ac:dyDescent="0.2">
      <c r="A29" s="179" t="s">
        <v>165</v>
      </c>
      <c r="B29" s="115" t="s">
        <v>244</v>
      </c>
      <c r="C29" s="171" t="s">
        <v>20</v>
      </c>
      <c r="D29" s="182">
        <v>1</v>
      </c>
      <c r="E29" s="185"/>
      <c r="F29" s="112"/>
      <c r="G29" s="113"/>
      <c r="H29" s="62"/>
      <c r="I29" s="113"/>
      <c r="J29" s="53"/>
      <c r="K29" s="113"/>
      <c r="L29" s="53"/>
      <c r="M29" s="113"/>
      <c r="N29" s="53"/>
      <c r="O29" s="53"/>
    </row>
    <row r="30" spans="1:15" s="107" customFormat="1" ht="25.5" x14ac:dyDescent="0.2">
      <c r="A30" s="179" t="s">
        <v>166</v>
      </c>
      <c r="B30" s="180" t="s">
        <v>247</v>
      </c>
      <c r="C30" s="175" t="s">
        <v>50</v>
      </c>
      <c r="D30" s="234">
        <v>20</v>
      </c>
      <c r="E30" s="185"/>
      <c r="F30" s="112"/>
      <c r="G30" s="113"/>
      <c r="H30" s="62"/>
      <c r="I30" s="113"/>
      <c r="J30" s="53"/>
      <c r="K30" s="113"/>
      <c r="L30" s="53"/>
      <c r="M30" s="113"/>
      <c r="N30" s="53"/>
      <c r="O30" s="53"/>
    </row>
    <row r="31" spans="1:15" s="107" customFormat="1" x14ac:dyDescent="0.2">
      <c r="A31" s="179" t="s">
        <v>167</v>
      </c>
      <c r="B31" s="115" t="s">
        <v>248</v>
      </c>
      <c r="C31" s="171" t="s">
        <v>111</v>
      </c>
      <c r="D31" s="181">
        <v>1</v>
      </c>
      <c r="E31" s="185"/>
      <c r="F31" s="112"/>
      <c r="G31" s="113"/>
      <c r="H31" s="62"/>
      <c r="I31" s="113"/>
      <c r="J31" s="53"/>
      <c r="K31" s="113"/>
      <c r="L31" s="53"/>
      <c r="M31" s="113"/>
      <c r="N31" s="53"/>
      <c r="O31" s="53"/>
    </row>
    <row r="32" spans="1:15" s="107" customFormat="1" x14ac:dyDescent="0.2">
      <c r="A32" s="179" t="s">
        <v>168</v>
      </c>
      <c r="B32" s="115" t="s">
        <v>249</v>
      </c>
      <c r="C32" s="171" t="s">
        <v>111</v>
      </c>
      <c r="D32" s="181">
        <v>1</v>
      </c>
      <c r="E32" s="185"/>
      <c r="F32" s="112"/>
      <c r="G32" s="113"/>
      <c r="H32" s="62"/>
      <c r="I32" s="113"/>
      <c r="J32" s="53"/>
      <c r="K32" s="113"/>
      <c r="L32" s="53"/>
      <c r="M32" s="113"/>
      <c r="N32" s="53"/>
      <c r="O32" s="53"/>
    </row>
    <row r="33" spans="1:15" s="107" customFormat="1" ht="25.5" x14ac:dyDescent="0.2">
      <c r="A33" s="179" t="s">
        <v>169</v>
      </c>
      <c r="B33" s="115" t="s">
        <v>250</v>
      </c>
      <c r="C33" s="171" t="s">
        <v>20</v>
      </c>
      <c r="D33" s="181">
        <v>1</v>
      </c>
      <c r="E33" s="185"/>
      <c r="F33" s="112"/>
      <c r="G33" s="113"/>
      <c r="H33" s="62"/>
      <c r="I33" s="113"/>
      <c r="J33" s="53"/>
      <c r="K33" s="113"/>
      <c r="L33" s="53"/>
      <c r="M33" s="113"/>
      <c r="N33" s="53"/>
      <c r="O33" s="53"/>
    </row>
    <row r="34" spans="1:15" s="107" customFormat="1" x14ac:dyDescent="0.2">
      <c r="A34" s="102">
        <v>3</v>
      </c>
      <c r="B34" s="101" t="s">
        <v>517</v>
      </c>
      <c r="C34" s="109"/>
      <c r="D34" s="149"/>
      <c r="E34" s="61"/>
      <c r="F34" s="53"/>
      <c r="G34" s="63"/>
      <c r="H34" s="62"/>
      <c r="I34" s="63"/>
      <c r="J34" s="62"/>
      <c r="K34" s="113"/>
      <c r="L34" s="53"/>
      <c r="M34" s="113"/>
      <c r="N34" s="53"/>
      <c r="O34" s="53"/>
    </row>
    <row r="35" spans="1:15" s="107" customFormat="1" ht="63.75" x14ac:dyDescent="0.2">
      <c r="A35" s="114">
        <v>3.1</v>
      </c>
      <c r="B35" s="116" t="s">
        <v>523</v>
      </c>
      <c r="C35" s="109" t="s">
        <v>20</v>
      </c>
      <c r="D35" s="153">
        <v>1</v>
      </c>
      <c r="E35" s="61"/>
      <c r="F35" s="53"/>
      <c r="G35" s="63"/>
      <c r="H35" s="62"/>
      <c r="I35" s="63"/>
      <c r="J35" s="62"/>
      <c r="K35" s="113"/>
      <c r="L35" s="53"/>
      <c r="M35" s="113"/>
      <c r="N35" s="53"/>
      <c r="O35" s="53"/>
    </row>
    <row r="36" spans="1:15" s="52" customFormat="1" x14ac:dyDescent="0.2">
      <c r="A36" s="256"/>
      <c r="B36" s="257"/>
      <c r="C36" s="258"/>
      <c r="D36" s="259"/>
      <c r="E36" s="260"/>
      <c r="F36" s="261"/>
      <c r="G36" s="262"/>
      <c r="H36" s="261"/>
      <c r="I36" s="262"/>
      <c r="J36" s="261"/>
      <c r="K36" s="51"/>
      <c r="L36" s="50"/>
      <c r="M36" s="51"/>
      <c r="N36" s="50"/>
      <c r="O36" s="50"/>
    </row>
    <row r="37" spans="1:15" x14ac:dyDescent="0.2">
      <c r="J37" s="14" t="s">
        <v>550</v>
      </c>
      <c r="K37" s="34"/>
      <c r="L37" s="34"/>
      <c r="M37" s="34"/>
      <c r="N37" s="34"/>
      <c r="O37" s="35"/>
    </row>
    <row r="38" spans="1:15" x14ac:dyDescent="0.2">
      <c r="A38" s="253" t="s">
        <v>551</v>
      </c>
      <c r="G38" s="6"/>
      <c r="H38" s="6"/>
      <c r="I38" s="6"/>
      <c r="J38" s="6"/>
      <c r="K38" s="6"/>
      <c r="L38" s="6"/>
      <c r="M38" s="6"/>
      <c r="N38" s="6"/>
    </row>
    <row r="39" spans="1:15" x14ac:dyDescent="0.2">
      <c r="A39" s="253" t="s">
        <v>552</v>
      </c>
      <c r="G39" s="6"/>
      <c r="H39" s="6"/>
      <c r="I39" s="6"/>
      <c r="J39" s="6"/>
      <c r="K39" s="6"/>
      <c r="L39" s="6"/>
      <c r="M39" s="6"/>
      <c r="N39" s="6"/>
    </row>
    <row r="40" spans="1:15" x14ac:dyDescent="0.2">
      <c r="A40" s="253" t="s">
        <v>553</v>
      </c>
      <c r="G40" s="6"/>
      <c r="H40" s="6"/>
      <c r="I40" s="6"/>
      <c r="J40" s="6"/>
      <c r="K40" s="6"/>
      <c r="L40" s="6"/>
      <c r="M40" s="6"/>
      <c r="N40" s="6"/>
    </row>
    <row r="41" spans="1:15" x14ac:dyDescent="0.2">
      <c r="A41" s="254" t="s">
        <v>554</v>
      </c>
      <c r="E41" s="37"/>
      <c r="G41" s="6"/>
      <c r="H41" s="6"/>
      <c r="I41" s="6"/>
      <c r="J41" s="6"/>
      <c r="K41" s="6"/>
      <c r="L41" s="6"/>
      <c r="M41" s="6"/>
      <c r="N41" s="6"/>
    </row>
    <row r="42" spans="1:15" x14ac:dyDescent="0.2">
      <c r="A42" s="255" t="s">
        <v>555</v>
      </c>
      <c r="G42" s="6"/>
      <c r="H42" s="6"/>
      <c r="I42" s="6"/>
      <c r="J42" s="6"/>
      <c r="K42" s="6"/>
      <c r="L42" s="6"/>
      <c r="M42" s="6"/>
      <c r="N42" s="6"/>
    </row>
    <row r="43" spans="1:15" x14ac:dyDescent="0.2">
      <c r="A43" s="255" t="s">
        <v>556</v>
      </c>
      <c r="G43" s="6"/>
      <c r="H43" s="6"/>
      <c r="I43" s="6"/>
      <c r="J43" s="6"/>
      <c r="K43" s="6"/>
      <c r="L43" s="6"/>
      <c r="M43" s="6"/>
      <c r="N43" s="6"/>
    </row>
    <row r="44" spans="1:15" x14ac:dyDescent="0.2">
      <c r="A44" s="37" t="s">
        <v>557</v>
      </c>
    </row>
  </sheetData>
  <mergeCells count="6">
    <mergeCell ref="K8:O8"/>
    <mergeCell ref="A8:A9"/>
    <mergeCell ref="B8:B9"/>
    <mergeCell ref="C8:C9"/>
    <mergeCell ref="D8:D9"/>
    <mergeCell ref="E8:J8"/>
  </mergeCells>
  <pageMargins left="0.39370078740157483" right="0.35433070866141736" top="1.0236220472440944" bottom="0.39370078740157483" header="0.51181102362204722" footer="0.15748031496062992"/>
  <pageSetup paperSize="9" scale="98" orientation="landscape" horizontalDpi="4294967292" verticalDpi="360" r:id="rId1"/>
  <headerFooter alignWithMargins="0">
    <oddHeader>&amp;C&amp;12LOKĀLĀ TĀME Nr. 2-9
&amp;U0,4kV PĒCUZSKAITES ELEKTROTĪKLI Sp-KSS.</oddHeader>
    <oddFooter>&amp;C&amp;8&amp;P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P44"/>
  <sheetViews>
    <sheetView view="pageBreakPreview" zoomScaleNormal="100" zoomScaleSheetLayoutView="100" workbookViewId="0">
      <selection activeCell="M55" sqref="M55"/>
    </sheetView>
  </sheetViews>
  <sheetFormatPr defaultRowHeight="12.75" x14ac:dyDescent="0.2"/>
  <cols>
    <col min="1" max="1" width="7.7109375" style="3" customWidth="1"/>
    <col min="2" max="2" width="39.42578125" style="1" customWidth="1"/>
    <col min="3" max="3" width="5.42578125" style="2" customWidth="1"/>
    <col min="4" max="4" width="7.7109375" style="3" customWidth="1"/>
    <col min="5" max="5" width="6.28515625" style="3" customWidth="1"/>
    <col min="6" max="6" width="6.5703125" style="4" customWidth="1"/>
    <col min="7" max="7" width="6.42578125" style="5" customWidth="1"/>
    <col min="8" max="8" width="6.85546875" style="5" customWidth="1"/>
    <col min="9" max="9" width="6.28515625" style="5" customWidth="1"/>
    <col min="10" max="10" width="6.5703125" style="5" customWidth="1"/>
    <col min="11" max="14" width="8.42578125" style="5" customWidth="1"/>
    <col min="15" max="15" width="9.42578125" style="6" customWidth="1"/>
    <col min="16" max="16384" width="9.140625" style="6"/>
  </cols>
  <sheetData>
    <row r="1" spans="1:16" ht="14.25" x14ac:dyDescent="0.2">
      <c r="A1" s="39" t="s">
        <v>1</v>
      </c>
      <c r="B1" s="40"/>
      <c r="C1" s="64" t="s">
        <v>255</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514</v>
      </c>
      <c r="D3" s="41"/>
      <c r="E3" s="41"/>
      <c r="F3" s="42"/>
      <c r="G3" s="43"/>
      <c r="H3" s="43"/>
      <c r="I3" s="43"/>
      <c r="J3" s="43"/>
      <c r="K3" s="43"/>
      <c r="L3" s="43"/>
      <c r="M3" s="43"/>
      <c r="N3" s="43"/>
      <c r="O3" s="44"/>
    </row>
    <row r="4" spans="1:16" ht="15" x14ac:dyDescent="0.2">
      <c r="A4" s="39" t="s">
        <v>3</v>
      </c>
      <c r="B4" s="40"/>
      <c r="C4" s="56" t="s">
        <v>515</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547</v>
      </c>
      <c r="B6" s="40"/>
      <c r="C6" s="46"/>
      <c r="D6" s="41"/>
      <c r="E6" s="41"/>
      <c r="F6" s="42"/>
      <c r="G6" s="43"/>
      <c r="H6" s="43"/>
      <c r="I6" s="43"/>
      <c r="J6" s="43"/>
      <c r="K6" s="43"/>
      <c r="L6" s="43"/>
      <c r="M6" s="43"/>
      <c r="N6" s="47" t="s">
        <v>28</v>
      </c>
      <c r="O6" s="48"/>
    </row>
    <row r="7" spans="1:16" ht="14.25" x14ac:dyDescent="0.2">
      <c r="A7" s="10" t="s">
        <v>542</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6"/>
      <c r="B10" s="157"/>
      <c r="C10" s="59"/>
      <c r="D10" s="11"/>
      <c r="E10" s="31"/>
      <c r="F10" s="26"/>
      <c r="G10" s="32"/>
      <c r="H10" s="28"/>
      <c r="I10" s="32"/>
      <c r="J10" s="28"/>
      <c r="K10" s="32"/>
      <c r="L10" s="28"/>
      <c r="M10" s="32"/>
      <c r="N10" s="28"/>
      <c r="O10" s="33"/>
    </row>
    <row r="11" spans="1:16" s="85" customFormat="1" x14ac:dyDescent="0.2">
      <c r="A11" s="167">
        <v>1</v>
      </c>
      <c r="B11" s="168" t="s">
        <v>251</v>
      </c>
      <c r="C11" s="169"/>
      <c r="D11" s="167"/>
      <c r="E11" s="158"/>
      <c r="F11" s="159"/>
      <c r="G11" s="160"/>
      <c r="H11" s="161"/>
      <c r="I11" s="160"/>
      <c r="J11" s="161"/>
      <c r="K11" s="160"/>
      <c r="L11" s="161"/>
      <c r="M11" s="160"/>
      <c r="N11" s="161"/>
      <c r="O11" s="162"/>
    </row>
    <row r="12" spans="1:16" s="107" customFormat="1" ht="38.25" x14ac:dyDescent="0.2">
      <c r="A12" s="170" t="s">
        <v>129</v>
      </c>
      <c r="B12" s="115" t="s">
        <v>225</v>
      </c>
      <c r="C12" s="114" t="s">
        <v>111</v>
      </c>
      <c r="D12" s="186" t="s">
        <v>429</v>
      </c>
      <c r="E12" s="184"/>
      <c r="F12" s="112"/>
      <c r="G12" s="113"/>
      <c r="H12" s="62"/>
      <c r="I12" s="113"/>
      <c r="J12" s="53"/>
      <c r="K12" s="113"/>
      <c r="L12" s="53"/>
      <c r="M12" s="113"/>
      <c r="N12" s="53"/>
      <c r="O12" s="53"/>
    </row>
    <row r="13" spans="1:16" s="107" customFormat="1" ht="38.25" x14ac:dyDescent="0.2">
      <c r="A13" s="170" t="s">
        <v>130</v>
      </c>
      <c r="B13" s="115" t="s">
        <v>428</v>
      </c>
      <c r="C13" s="114" t="s">
        <v>50</v>
      </c>
      <c r="D13" s="233">
        <v>32</v>
      </c>
      <c r="E13" s="184"/>
      <c r="F13" s="112"/>
      <c r="G13" s="113"/>
      <c r="H13" s="62"/>
      <c r="I13" s="113"/>
      <c r="J13" s="53"/>
      <c r="K13" s="113"/>
      <c r="L13" s="53"/>
      <c r="M13" s="113"/>
      <c r="N13" s="53"/>
      <c r="O13" s="53"/>
    </row>
    <row r="14" spans="1:16" s="107" customFormat="1" ht="25.5" x14ac:dyDescent="0.2">
      <c r="A14" s="170" t="s">
        <v>131</v>
      </c>
      <c r="B14" s="115" t="s">
        <v>227</v>
      </c>
      <c r="C14" s="114" t="s">
        <v>50</v>
      </c>
      <c r="D14" s="233">
        <v>32</v>
      </c>
      <c r="E14" s="184"/>
      <c r="F14" s="112"/>
      <c r="G14" s="113"/>
      <c r="H14" s="62"/>
      <c r="I14" s="113"/>
      <c r="J14" s="53"/>
      <c r="K14" s="113"/>
      <c r="L14" s="53"/>
      <c r="M14" s="113"/>
      <c r="N14" s="53"/>
      <c r="O14" s="53"/>
    </row>
    <row r="15" spans="1:16" s="107" customFormat="1" ht="25.5" x14ac:dyDescent="0.2">
      <c r="A15" s="170" t="s">
        <v>132</v>
      </c>
      <c r="B15" s="115" t="s">
        <v>228</v>
      </c>
      <c r="C15" s="114" t="s">
        <v>50</v>
      </c>
      <c r="D15" s="233">
        <v>2</v>
      </c>
      <c r="E15" s="184"/>
      <c r="F15" s="112"/>
      <c r="G15" s="113"/>
      <c r="H15" s="62"/>
      <c r="I15" s="113"/>
      <c r="J15" s="53"/>
      <c r="K15" s="113"/>
      <c r="L15" s="53"/>
      <c r="M15" s="113"/>
      <c r="N15" s="53"/>
      <c r="O15" s="53"/>
    </row>
    <row r="16" spans="1:16" s="107" customFormat="1" x14ac:dyDescent="0.2">
      <c r="A16" s="170" t="s">
        <v>133</v>
      </c>
      <c r="B16" s="115" t="s">
        <v>229</v>
      </c>
      <c r="C16" s="114" t="s">
        <v>50</v>
      </c>
      <c r="D16" s="233">
        <v>32</v>
      </c>
      <c r="E16" s="184"/>
      <c r="F16" s="112"/>
      <c r="G16" s="113"/>
      <c r="H16" s="62"/>
      <c r="I16" s="113"/>
      <c r="J16" s="53"/>
      <c r="K16" s="113"/>
      <c r="L16" s="53"/>
      <c r="M16" s="113"/>
      <c r="N16" s="53"/>
      <c r="O16" s="53"/>
    </row>
    <row r="17" spans="1:15" s="107" customFormat="1" x14ac:dyDescent="0.2">
      <c r="A17" s="170" t="s">
        <v>134</v>
      </c>
      <c r="B17" s="115" t="s">
        <v>230</v>
      </c>
      <c r="C17" s="114" t="s">
        <v>50</v>
      </c>
      <c r="D17" s="233">
        <v>4</v>
      </c>
      <c r="E17" s="184"/>
      <c r="F17" s="112"/>
      <c r="G17" s="113"/>
      <c r="H17" s="62"/>
      <c r="I17" s="113"/>
      <c r="J17" s="53"/>
      <c r="K17" s="113"/>
      <c r="L17" s="53"/>
      <c r="M17" s="113"/>
      <c r="N17" s="53"/>
      <c r="O17" s="53"/>
    </row>
    <row r="18" spans="1:15" s="107" customFormat="1" ht="25.5" x14ac:dyDescent="0.2">
      <c r="A18" s="170" t="s">
        <v>135</v>
      </c>
      <c r="B18" s="115" t="s">
        <v>231</v>
      </c>
      <c r="C18" s="114" t="s">
        <v>111</v>
      </c>
      <c r="D18" s="181">
        <v>2</v>
      </c>
      <c r="E18" s="184"/>
      <c r="F18" s="112"/>
      <c r="G18" s="113"/>
      <c r="H18" s="62"/>
      <c r="I18" s="113"/>
      <c r="J18" s="53"/>
      <c r="K18" s="113"/>
      <c r="L18" s="53"/>
      <c r="M18" s="113"/>
      <c r="N18" s="53"/>
      <c r="O18" s="53"/>
    </row>
    <row r="19" spans="1:15" s="107" customFormat="1" x14ac:dyDescent="0.2">
      <c r="A19" s="170" t="s">
        <v>136</v>
      </c>
      <c r="B19" s="172" t="s">
        <v>232</v>
      </c>
      <c r="C19" s="173" t="s">
        <v>20</v>
      </c>
      <c r="D19" s="181">
        <v>1</v>
      </c>
      <c r="E19" s="184"/>
      <c r="F19" s="112"/>
      <c r="G19" s="113"/>
      <c r="H19" s="62"/>
      <c r="I19" s="113"/>
      <c r="J19" s="53"/>
      <c r="K19" s="113"/>
      <c r="L19" s="53"/>
      <c r="M19" s="113"/>
      <c r="N19" s="53"/>
      <c r="O19" s="53"/>
    </row>
    <row r="20" spans="1:15" s="107" customFormat="1" x14ac:dyDescent="0.2">
      <c r="A20" s="170" t="s">
        <v>137</v>
      </c>
      <c r="B20" s="172" t="s">
        <v>233</v>
      </c>
      <c r="C20" s="173" t="s">
        <v>20</v>
      </c>
      <c r="D20" s="181">
        <v>1</v>
      </c>
      <c r="E20" s="184"/>
      <c r="F20" s="112"/>
      <c r="G20" s="113"/>
      <c r="H20" s="62"/>
      <c r="I20" s="113"/>
      <c r="J20" s="53"/>
      <c r="K20" s="113"/>
      <c r="L20" s="53"/>
      <c r="M20" s="113"/>
      <c r="N20" s="53"/>
      <c r="O20" s="53"/>
    </row>
    <row r="21" spans="1:15" s="107" customFormat="1" ht="25.5" x14ac:dyDescent="0.2">
      <c r="A21" s="170" t="s">
        <v>138</v>
      </c>
      <c r="B21" s="172" t="s">
        <v>234</v>
      </c>
      <c r="C21" s="174" t="s">
        <v>62</v>
      </c>
      <c r="D21" s="228">
        <v>2</v>
      </c>
      <c r="E21" s="111"/>
      <c r="F21" s="112"/>
      <c r="G21" s="113"/>
      <c r="H21" s="62"/>
      <c r="I21" s="113"/>
      <c r="J21" s="53"/>
      <c r="K21" s="113"/>
      <c r="L21" s="53"/>
      <c r="M21" s="113"/>
      <c r="N21" s="53"/>
      <c r="O21" s="53"/>
    </row>
    <row r="22" spans="1:15" s="107" customFormat="1" ht="25.5" x14ac:dyDescent="0.2">
      <c r="A22" s="170" t="s">
        <v>139</v>
      </c>
      <c r="B22" s="172" t="s">
        <v>235</v>
      </c>
      <c r="C22" s="174" t="s">
        <v>62</v>
      </c>
      <c r="D22" s="234">
        <v>29</v>
      </c>
      <c r="E22" s="61"/>
      <c r="F22" s="112"/>
      <c r="G22" s="113"/>
      <c r="H22" s="62"/>
      <c r="I22" s="63"/>
      <c r="J22" s="53"/>
      <c r="K22" s="113"/>
      <c r="L22" s="53"/>
      <c r="M22" s="113"/>
      <c r="N22" s="53"/>
      <c r="O22" s="53"/>
    </row>
    <row r="23" spans="1:15" s="166" customFormat="1" x14ac:dyDescent="0.2">
      <c r="A23" s="176">
        <v>2</v>
      </c>
      <c r="B23" s="177" t="s">
        <v>252</v>
      </c>
      <c r="C23" s="178"/>
      <c r="D23" s="183"/>
      <c r="E23" s="163"/>
      <c r="F23" s="164"/>
      <c r="G23" s="165"/>
      <c r="H23" s="164"/>
      <c r="I23" s="165"/>
      <c r="J23" s="164"/>
      <c r="K23" s="165"/>
      <c r="L23" s="164"/>
      <c r="M23" s="165"/>
      <c r="N23" s="164"/>
      <c r="O23" s="164"/>
    </row>
    <row r="24" spans="1:15" s="107" customFormat="1" x14ac:dyDescent="0.2">
      <c r="A24" s="179" t="s">
        <v>160</v>
      </c>
      <c r="B24" s="115" t="s">
        <v>237</v>
      </c>
      <c r="C24" s="171" t="s">
        <v>50</v>
      </c>
      <c r="D24" s="228">
        <v>38</v>
      </c>
      <c r="E24" s="185"/>
      <c r="F24" s="112"/>
      <c r="G24" s="113"/>
      <c r="H24" s="62"/>
      <c r="I24" s="113"/>
      <c r="J24" s="53"/>
      <c r="K24" s="113"/>
      <c r="L24" s="53"/>
      <c r="M24" s="113"/>
      <c r="N24" s="53"/>
      <c r="O24" s="53"/>
    </row>
    <row r="25" spans="1:15" s="107" customFormat="1" ht="25.5" x14ac:dyDescent="0.2">
      <c r="A25" s="179" t="s">
        <v>161</v>
      </c>
      <c r="B25" s="115" t="s">
        <v>240</v>
      </c>
      <c r="C25" s="171" t="s">
        <v>111</v>
      </c>
      <c r="D25" s="182">
        <v>2</v>
      </c>
      <c r="E25" s="185"/>
      <c r="F25" s="112"/>
      <c r="G25" s="113"/>
      <c r="H25" s="62"/>
      <c r="I25" s="113"/>
      <c r="J25" s="53"/>
      <c r="K25" s="113"/>
      <c r="L25" s="53"/>
      <c r="M25" s="113"/>
      <c r="N25" s="53"/>
      <c r="O25" s="53"/>
    </row>
    <row r="26" spans="1:15" s="107" customFormat="1" x14ac:dyDescent="0.2">
      <c r="A26" s="179" t="s">
        <v>162</v>
      </c>
      <c r="B26" s="115" t="s">
        <v>241</v>
      </c>
      <c r="C26" s="171" t="s">
        <v>50</v>
      </c>
      <c r="D26" s="233">
        <v>34</v>
      </c>
      <c r="E26" s="185"/>
      <c r="F26" s="112"/>
      <c r="G26" s="113"/>
      <c r="H26" s="62"/>
      <c r="I26" s="113"/>
      <c r="J26" s="53"/>
      <c r="K26" s="113"/>
      <c r="L26" s="53"/>
      <c r="M26" s="113"/>
      <c r="N26" s="53"/>
      <c r="O26" s="53"/>
    </row>
    <row r="27" spans="1:15" s="107" customFormat="1" x14ac:dyDescent="0.2">
      <c r="A27" s="179" t="s">
        <v>163</v>
      </c>
      <c r="B27" s="115" t="s">
        <v>242</v>
      </c>
      <c r="C27" s="171" t="s">
        <v>20</v>
      </c>
      <c r="D27" s="182">
        <v>1</v>
      </c>
      <c r="E27" s="185"/>
      <c r="F27" s="112"/>
      <c r="G27" s="113"/>
      <c r="H27" s="62"/>
      <c r="I27" s="113"/>
      <c r="J27" s="53"/>
      <c r="K27" s="113"/>
      <c r="L27" s="53"/>
      <c r="M27" s="113"/>
      <c r="N27" s="53"/>
      <c r="O27" s="53"/>
    </row>
    <row r="28" spans="1:15" s="107" customFormat="1" x14ac:dyDescent="0.2">
      <c r="A28" s="179" t="s">
        <v>164</v>
      </c>
      <c r="B28" s="115" t="s">
        <v>243</v>
      </c>
      <c r="C28" s="171" t="s">
        <v>111</v>
      </c>
      <c r="D28" s="182">
        <v>1</v>
      </c>
      <c r="E28" s="185"/>
      <c r="F28" s="112"/>
      <c r="G28" s="113"/>
      <c r="H28" s="62"/>
      <c r="I28" s="113"/>
      <c r="J28" s="53"/>
      <c r="K28" s="113"/>
      <c r="L28" s="53"/>
      <c r="M28" s="113"/>
      <c r="N28" s="53"/>
      <c r="O28" s="53"/>
    </row>
    <row r="29" spans="1:15" s="107" customFormat="1" ht="38.25" x14ac:dyDescent="0.2">
      <c r="A29" s="179" t="s">
        <v>165</v>
      </c>
      <c r="B29" s="115" t="s">
        <v>244</v>
      </c>
      <c r="C29" s="171" t="s">
        <v>20</v>
      </c>
      <c r="D29" s="182">
        <v>1</v>
      </c>
      <c r="E29" s="185"/>
      <c r="F29" s="112"/>
      <c r="G29" s="113"/>
      <c r="H29" s="62"/>
      <c r="I29" s="113"/>
      <c r="J29" s="53"/>
      <c r="K29" s="113"/>
      <c r="L29" s="53"/>
      <c r="M29" s="113"/>
      <c r="N29" s="53"/>
      <c r="O29" s="53"/>
    </row>
    <row r="30" spans="1:15" s="107" customFormat="1" ht="25.5" x14ac:dyDescent="0.2">
      <c r="A30" s="179" t="s">
        <v>166</v>
      </c>
      <c r="B30" s="180" t="s">
        <v>247</v>
      </c>
      <c r="C30" s="175" t="s">
        <v>50</v>
      </c>
      <c r="D30" s="234">
        <v>32</v>
      </c>
      <c r="E30" s="185"/>
      <c r="F30" s="112"/>
      <c r="G30" s="113"/>
      <c r="H30" s="62"/>
      <c r="I30" s="113"/>
      <c r="J30" s="53"/>
      <c r="K30" s="113"/>
      <c r="L30" s="53"/>
      <c r="M30" s="113"/>
      <c r="N30" s="53"/>
      <c r="O30" s="53"/>
    </row>
    <row r="31" spans="1:15" s="107" customFormat="1" x14ac:dyDescent="0.2">
      <c r="A31" s="179" t="s">
        <v>167</v>
      </c>
      <c r="B31" s="115" t="s">
        <v>248</v>
      </c>
      <c r="C31" s="171" t="s">
        <v>111</v>
      </c>
      <c r="D31" s="181">
        <v>1</v>
      </c>
      <c r="E31" s="185"/>
      <c r="F31" s="112"/>
      <c r="G31" s="113"/>
      <c r="H31" s="62"/>
      <c r="I31" s="113"/>
      <c r="J31" s="53"/>
      <c r="K31" s="113"/>
      <c r="L31" s="53"/>
      <c r="M31" s="113"/>
      <c r="N31" s="53"/>
      <c r="O31" s="53"/>
    </row>
    <row r="32" spans="1:15" s="107" customFormat="1" x14ac:dyDescent="0.2">
      <c r="A32" s="179" t="s">
        <v>168</v>
      </c>
      <c r="B32" s="115" t="s">
        <v>249</v>
      </c>
      <c r="C32" s="171" t="s">
        <v>111</v>
      </c>
      <c r="D32" s="181">
        <v>1</v>
      </c>
      <c r="E32" s="185"/>
      <c r="F32" s="112"/>
      <c r="G32" s="113"/>
      <c r="H32" s="62"/>
      <c r="I32" s="113"/>
      <c r="J32" s="53"/>
      <c r="K32" s="113"/>
      <c r="L32" s="53"/>
      <c r="M32" s="113"/>
      <c r="N32" s="53"/>
      <c r="O32" s="53"/>
    </row>
    <row r="33" spans="1:15" s="107" customFormat="1" ht="25.5" x14ac:dyDescent="0.2">
      <c r="A33" s="179" t="s">
        <v>169</v>
      </c>
      <c r="B33" s="115" t="s">
        <v>250</v>
      </c>
      <c r="C33" s="171" t="s">
        <v>20</v>
      </c>
      <c r="D33" s="181">
        <v>1</v>
      </c>
      <c r="E33" s="185"/>
      <c r="F33" s="112"/>
      <c r="G33" s="113"/>
      <c r="H33" s="62"/>
      <c r="I33" s="113"/>
      <c r="J33" s="53"/>
      <c r="K33" s="113"/>
      <c r="L33" s="53"/>
      <c r="M33" s="113"/>
      <c r="N33" s="53"/>
      <c r="O33" s="53"/>
    </row>
    <row r="34" spans="1:15" s="107" customFormat="1" x14ac:dyDescent="0.2">
      <c r="A34" s="102">
        <v>3</v>
      </c>
      <c r="B34" s="101" t="s">
        <v>517</v>
      </c>
      <c r="C34" s="109"/>
      <c r="D34" s="149"/>
      <c r="E34" s="61"/>
      <c r="F34" s="53"/>
      <c r="G34" s="63"/>
      <c r="H34" s="62"/>
      <c r="I34" s="63"/>
      <c r="J34" s="62"/>
      <c r="K34" s="113"/>
      <c r="L34" s="53"/>
      <c r="M34" s="113"/>
      <c r="N34" s="53"/>
      <c r="O34" s="53"/>
    </row>
    <row r="35" spans="1:15" s="107" customFormat="1" ht="63.75" x14ac:dyDescent="0.2">
      <c r="A35" s="114">
        <v>3.1</v>
      </c>
      <c r="B35" s="116" t="s">
        <v>524</v>
      </c>
      <c r="C35" s="109" t="s">
        <v>20</v>
      </c>
      <c r="D35" s="153">
        <v>1</v>
      </c>
      <c r="E35" s="61"/>
      <c r="F35" s="53"/>
      <c r="G35" s="63"/>
      <c r="H35" s="62"/>
      <c r="I35" s="63"/>
      <c r="J35" s="62"/>
      <c r="K35" s="113"/>
      <c r="L35" s="53"/>
      <c r="M35" s="113"/>
      <c r="N35" s="53"/>
      <c r="O35" s="53"/>
    </row>
    <row r="36" spans="1:15" s="52" customFormat="1" x14ac:dyDescent="0.2">
      <c r="A36" s="256"/>
      <c r="B36" s="257"/>
      <c r="C36" s="258"/>
      <c r="D36" s="259"/>
      <c r="E36" s="260"/>
      <c r="F36" s="261"/>
      <c r="G36" s="262"/>
      <c r="H36" s="261"/>
      <c r="I36" s="262"/>
      <c r="J36" s="261"/>
      <c r="K36" s="51"/>
      <c r="L36" s="50"/>
      <c r="M36" s="51"/>
      <c r="N36" s="50"/>
      <c r="O36" s="50"/>
    </row>
    <row r="37" spans="1:15" x14ac:dyDescent="0.2">
      <c r="J37" s="14" t="s">
        <v>550</v>
      </c>
      <c r="K37" s="34"/>
      <c r="L37" s="34"/>
      <c r="M37" s="34"/>
      <c r="N37" s="34"/>
      <c r="O37" s="35"/>
    </row>
    <row r="38" spans="1:15" x14ac:dyDescent="0.2">
      <c r="A38" s="253" t="s">
        <v>551</v>
      </c>
      <c r="G38" s="6"/>
      <c r="H38" s="6"/>
      <c r="I38" s="6"/>
      <c r="J38" s="6"/>
      <c r="K38" s="6"/>
      <c r="L38" s="6"/>
      <c r="M38" s="6"/>
      <c r="N38" s="6"/>
    </row>
    <row r="39" spans="1:15" x14ac:dyDescent="0.2">
      <c r="A39" s="253" t="s">
        <v>552</v>
      </c>
      <c r="G39" s="6"/>
      <c r="H39" s="6"/>
      <c r="I39" s="6"/>
      <c r="J39" s="6"/>
      <c r="K39" s="6"/>
      <c r="L39" s="6"/>
      <c r="M39" s="6"/>
      <c r="N39" s="6"/>
    </row>
    <row r="40" spans="1:15" x14ac:dyDescent="0.2">
      <c r="A40" s="253" t="s">
        <v>553</v>
      </c>
      <c r="G40" s="6"/>
      <c r="H40" s="6"/>
      <c r="I40" s="6"/>
      <c r="J40" s="6"/>
      <c r="K40" s="6"/>
      <c r="L40" s="6"/>
      <c r="M40" s="6"/>
      <c r="N40" s="6"/>
    </row>
    <row r="41" spans="1:15" x14ac:dyDescent="0.2">
      <c r="A41" s="254" t="s">
        <v>554</v>
      </c>
      <c r="E41" s="37"/>
      <c r="G41" s="6"/>
      <c r="H41" s="6"/>
      <c r="I41" s="6"/>
      <c r="J41" s="6"/>
      <c r="K41" s="6"/>
      <c r="L41" s="6"/>
      <c r="M41" s="6"/>
      <c r="N41" s="6"/>
    </row>
    <row r="42" spans="1:15" x14ac:dyDescent="0.2">
      <c r="A42" s="255" t="s">
        <v>555</v>
      </c>
      <c r="G42" s="6"/>
      <c r="H42" s="6"/>
      <c r="I42" s="6"/>
      <c r="J42" s="6"/>
      <c r="K42" s="6"/>
      <c r="L42" s="6"/>
      <c r="M42" s="6"/>
      <c r="N42" s="6"/>
    </row>
    <row r="43" spans="1:15" x14ac:dyDescent="0.2">
      <c r="A43" s="255" t="s">
        <v>556</v>
      </c>
      <c r="G43" s="6"/>
      <c r="H43" s="6"/>
      <c r="I43" s="6"/>
      <c r="J43" s="6"/>
      <c r="K43" s="6"/>
      <c r="L43" s="6"/>
      <c r="M43" s="6"/>
      <c r="N43" s="6"/>
    </row>
    <row r="44" spans="1:15" x14ac:dyDescent="0.2">
      <c r="A44" s="37" t="s">
        <v>557</v>
      </c>
    </row>
  </sheetData>
  <mergeCells count="6">
    <mergeCell ref="K8:O8"/>
    <mergeCell ref="A8:A9"/>
    <mergeCell ref="B8:B9"/>
    <mergeCell ref="C8:C9"/>
    <mergeCell ref="D8:D9"/>
    <mergeCell ref="E8:J8"/>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2-10
&amp;U0,4kV PĒCUZSKAITES ELEKTROTĪKLI Vi-KSS.</oddHeader>
    <oddFooter>&amp;C&amp;8&amp;P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sheetPr>
  <dimension ref="A1:J30"/>
  <sheetViews>
    <sheetView workbookViewId="0">
      <selection activeCell="K26" sqref="K26"/>
    </sheetView>
  </sheetViews>
  <sheetFormatPr defaultRowHeight="12.75" x14ac:dyDescent="0.2"/>
  <cols>
    <col min="1" max="1" width="4.140625" style="3" customWidth="1"/>
    <col min="2" max="2" width="10" style="3" customWidth="1"/>
    <col min="3" max="3" width="28.5703125" style="1" customWidth="1"/>
    <col min="4" max="4" width="17.7109375" style="2" customWidth="1"/>
    <col min="5" max="5" width="17.7109375" style="3" customWidth="1"/>
    <col min="6" max="6" width="17.7109375" style="4" customWidth="1"/>
    <col min="7" max="8" width="17.7109375" style="5" customWidth="1"/>
    <col min="9" max="9" width="9.140625" style="6"/>
    <col min="10" max="10" width="10.7109375" style="6" customWidth="1"/>
    <col min="11" max="16384" width="9.140625" style="6"/>
  </cols>
  <sheetData>
    <row r="1" spans="1:10" ht="14.25" x14ac:dyDescent="0.2">
      <c r="A1" s="10" t="s">
        <v>1</v>
      </c>
      <c r="B1" s="10"/>
      <c r="D1" s="64" t="s">
        <v>254</v>
      </c>
    </row>
    <row r="2" spans="1:10" ht="15" x14ac:dyDescent="0.2">
      <c r="A2" s="10" t="s">
        <v>2</v>
      </c>
      <c r="B2" s="10"/>
      <c r="D2" s="56" t="s">
        <v>41</v>
      </c>
    </row>
    <row r="3" spans="1:10" ht="15" x14ac:dyDescent="0.2">
      <c r="A3" s="10"/>
      <c r="B3" s="10"/>
      <c r="D3" s="56" t="s">
        <v>512</v>
      </c>
    </row>
    <row r="4" spans="1:10" ht="15" x14ac:dyDescent="0.2">
      <c r="A4" s="10" t="s">
        <v>3</v>
      </c>
      <c r="B4" s="10"/>
      <c r="D4" s="56" t="s">
        <v>513</v>
      </c>
    </row>
    <row r="5" spans="1:10" ht="14.25" x14ac:dyDescent="0.2">
      <c r="A5" s="10" t="s">
        <v>4</v>
      </c>
      <c r="B5" s="10"/>
      <c r="D5" s="57"/>
      <c r="G5" s="54"/>
    </row>
    <row r="6" spans="1:10" ht="14.25" x14ac:dyDescent="0.2">
      <c r="A6" s="10" t="s">
        <v>24</v>
      </c>
      <c r="B6" s="10"/>
      <c r="D6" s="65"/>
    </row>
    <row r="7" spans="1:10" ht="14.25" x14ac:dyDescent="0.2">
      <c r="A7" s="10" t="s">
        <v>12</v>
      </c>
      <c r="B7" s="10"/>
      <c r="D7" s="65"/>
    </row>
    <row r="8" spans="1:10" ht="14.25" x14ac:dyDescent="0.2">
      <c r="A8" s="10" t="s">
        <v>542</v>
      </c>
      <c r="B8" s="10"/>
    </row>
    <row r="10" spans="1:10" ht="20.25" customHeight="1" x14ac:dyDescent="0.2">
      <c r="A10" s="236" t="s">
        <v>5</v>
      </c>
      <c r="B10" s="242" t="s">
        <v>13</v>
      </c>
      <c r="C10" s="240" t="s">
        <v>540</v>
      </c>
      <c r="D10" s="238" t="s">
        <v>25</v>
      </c>
      <c r="E10" s="246" t="s">
        <v>14</v>
      </c>
      <c r="F10" s="246"/>
      <c r="G10" s="246"/>
      <c r="H10" s="244" t="s">
        <v>10</v>
      </c>
      <c r="I10" s="9"/>
    </row>
    <row r="11" spans="1:10" ht="78.75" customHeight="1" x14ac:dyDescent="0.2">
      <c r="A11" s="237"/>
      <c r="B11" s="243"/>
      <c r="C11" s="241"/>
      <c r="D11" s="239"/>
      <c r="E11" s="78" t="s">
        <v>26</v>
      </c>
      <c r="F11" s="78" t="s">
        <v>541</v>
      </c>
      <c r="G11" s="78" t="s">
        <v>27</v>
      </c>
      <c r="H11" s="245"/>
    </row>
    <row r="12" spans="1:10" x14ac:dyDescent="0.2">
      <c r="A12" s="23"/>
      <c r="B12" s="22"/>
      <c r="C12" s="66"/>
      <c r="D12" s="25"/>
      <c r="E12" s="21"/>
      <c r="F12" s="26"/>
      <c r="G12" s="27"/>
      <c r="H12" s="28"/>
    </row>
    <row r="13" spans="1:10" s="95" customFormat="1" ht="38.25" x14ac:dyDescent="0.2">
      <c r="A13" s="87">
        <v>1</v>
      </c>
      <c r="B13" s="88" t="s">
        <v>35</v>
      </c>
      <c r="C13" s="89" t="s">
        <v>42</v>
      </c>
      <c r="D13" s="90"/>
      <c r="E13" s="91"/>
      <c r="F13" s="92"/>
      <c r="G13" s="91"/>
      <c r="H13" s="93"/>
      <c r="I13" s="94"/>
      <c r="J13" s="94"/>
    </row>
    <row r="14" spans="1:10" s="95" customFormat="1" ht="25.5" x14ac:dyDescent="0.2">
      <c r="A14" s="87">
        <v>2</v>
      </c>
      <c r="B14" s="88" t="s">
        <v>36</v>
      </c>
      <c r="C14" s="89" t="s">
        <v>43</v>
      </c>
      <c r="D14" s="90"/>
      <c r="E14" s="91"/>
      <c r="F14" s="92"/>
      <c r="G14" s="91"/>
      <c r="H14" s="93"/>
      <c r="I14" s="94"/>
      <c r="J14" s="94"/>
    </row>
    <row r="15" spans="1:10" s="95" customFormat="1" ht="25.5" x14ac:dyDescent="0.2">
      <c r="A15" s="87">
        <v>3</v>
      </c>
      <c r="B15" s="88" t="s">
        <v>37</v>
      </c>
      <c r="C15" s="89" t="s">
        <v>44</v>
      </c>
      <c r="D15" s="90"/>
      <c r="E15" s="91"/>
      <c r="F15" s="92"/>
      <c r="G15" s="91"/>
      <c r="H15" s="93"/>
      <c r="I15" s="94"/>
      <c r="J15" s="94"/>
    </row>
    <row r="16" spans="1:10" s="95" customFormat="1" ht="25.5" x14ac:dyDescent="0.2">
      <c r="A16" s="87">
        <v>4</v>
      </c>
      <c r="B16" s="88" t="s">
        <v>38</v>
      </c>
      <c r="C16" s="89" t="s">
        <v>45</v>
      </c>
      <c r="D16" s="90"/>
      <c r="E16" s="91"/>
      <c r="F16" s="92"/>
      <c r="G16" s="91"/>
      <c r="H16" s="93"/>
      <c r="I16" s="94"/>
      <c r="J16" s="94"/>
    </row>
    <row r="17" spans="1:10" s="95" customFormat="1" ht="25.5" x14ac:dyDescent="0.2">
      <c r="A17" s="87">
        <v>5</v>
      </c>
      <c r="B17" s="88" t="s">
        <v>39</v>
      </c>
      <c r="C17" s="89" t="s">
        <v>46</v>
      </c>
      <c r="D17" s="90"/>
      <c r="E17" s="91"/>
      <c r="F17" s="92"/>
      <c r="G17" s="91"/>
      <c r="H17" s="93"/>
      <c r="I17" s="94"/>
      <c r="J17" s="94"/>
    </row>
    <row r="18" spans="1:10" s="95" customFormat="1" ht="25.5" x14ac:dyDescent="0.2">
      <c r="A18" s="87">
        <v>6</v>
      </c>
      <c r="B18" s="88" t="s">
        <v>40</v>
      </c>
      <c r="C18" s="89" t="s">
        <v>47</v>
      </c>
      <c r="D18" s="96"/>
      <c r="E18" s="97"/>
      <c r="F18" s="98"/>
      <c r="G18" s="97"/>
      <c r="H18" s="99"/>
      <c r="I18" s="94"/>
      <c r="J18" s="94"/>
    </row>
    <row r="19" spans="1:10" x14ac:dyDescent="0.2">
      <c r="A19" s="16"/>
      <c r="B19" s="17"/>
      <c r="C19" s="24"/>
      <c r="D19" s="69"/>
      <c r="E19" s="70"/>
      <c r="F19" s="71"/>
      <c r="G19" s="70"/>
      <c r="H19" s="72"/>
      <c r="I19" s="68"/>
      <c r="J19" s="68"/>
    </row>
    <row r="20" spans="1:10" s="85" customFormat="1" x14ac:dyDescent="0.2">
      <c r="A20" s="79"/>
      <c r="B20" s="79"/>
      <c r="C20" s="80" t="s">
        <v>15</v>
      </c>
      <c r="D20" s="81"/>
      <c r="E20" s="82"/>
      <c r="F20" s="82"/>
      <c r="G20" s="82"/>
      <c r="H20" s="83"/>
      <c r="I20" s="84"/>
      <c r="J20" s="84"/>
    </row>
    <row r="21" spans="1:10" x14ac:dyDescent="0.2">
      <c r="C21" s="19" t="s">
        <v>543</v>
      </c>
      <c r="D21" s="73"/>
      <c r="E21" s="74"/>
      <c r="F21" s="75"/>
      <c r="G21" s="75"/>
      <c r="H21" s="75"/>
      <c r="I21" s="68"/>
      <c r="J21" s="68"/>
    </row>
    <row r="22" spans="1:10" x14ac:dyDescent="0.2">
      <c r="C22" s="67" t="s">
        <v>21</v>
      </c>
      <c r="D22" s="73"/>
      <c r="E22" s="74"/>
      <c r="F22" s="75"/>
      <c r="G22" s="75"/>
      <c r="H22" s="75"/>
      <c r="I22" s="68"/>
      <c r="J22" s="68"/>
    </row>
    <row r="23" spans="1:10" x14ac:dyDescent="0.2">
      <c r="C23" s="19" t="s">
        <v>544</v>
      </c>
      <c r="D23" s="73"/>
      <c r="E23" s="74"/>
      <c r="F23" s="75"/>
      <c r="G23" s="75"/>
      <c r="H23" s="75"/>
      <c r="I23" s="68"/>
      <c r="J23" s="68"/>
    </row>
    <row r="24" spans="1:10" x14ac:dyDescent="0.2">
      <c r="C24" s="20" t="s">
        <v>16</v>
      </c>
      <c r="D24" s="86"/>
      <c r="E24" s="74"/>
      <c r="F24" s="75"/>
      <c r="G24" s="75"/>
      <c r="H24" s="75"/>
      <c r="I24" s="68"/>
      <c r="J24" s="68"/>
    </row>
    <row r="27" spans="1:10" x14ac:dyDescent="0.2">
      <c r="C27" s="36"/>
      <c r="F27" s="37"/>
      <c r="G27" s="4"/>
    </row>
    <row r="28" spans="1:10" x14ac:dyDescent="0.2">
      <c r="F28" s="37"/>
      <c r="G28" s="4"/>
    </row>
    <row r="29" spans="1:10" x14ac:dyDescent="0.2">
      <c r="C29" s="36"/>
      <c r="F29" s="37"/>
      <c r="G29" s="4"/>
    </row>
    <row r="30" spans="1:10" x14ac:dyDescent="0.2">
      <c r="F30" s="37"/>
      <c r="G30" s="4"/>
    </row>
  </sheetData>
  <mergeCells count="6">
    <mergeCell ref="H10:H11"/>
    <mergeCell ref="E10:G10"/>
    <mergeCell ref="A10:A11"/>
    <mergeCell ref="D10:D11"/>
    <mergeCell ref="C10:C11"/>
    <mergeCell ref="B10:B11"/>
  </mergeCells>
  <phoneticPr fontId="1" type="noConversion"/>
  <pageMargins left="0.74803149606299213" right="0.74803149606299213" top="0.87" bottom="0.98425196850393704" header="0.51181102362204722" footer="0.51181102362204722"/>
  <pageSetup paperSize="9" orientation="landscape" horizontalDpi="4294967292" verticalDpi="360" r:id="rId1"/>
  <headerFooter alignWithMargins="0">
    <oddHeader xml:space="preserve">&amp;C&amp;12&amp;UKOPSAVILKUMA APRĒĶINI PAR  DARBU VAI KONSTRUKTĪVO ELEMENTU VEIDIEM  Nr. 1&amp;U
</oddHeader>
    <oddFooter>&amp;C&amp;8&amp;P&amp;R&amp;8&amp;D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P44"/>
  <sheetViews>
    <sheetView view="pageBreakPreview" zoomScaleNormal="100" zoomScaleSheetLayoutView="100" workbookViewId="0">
      <selection activeCell="K48" sqref="K48"/>
    </sheetView>
  </sheetViews>
  <sheetFormatPr defaultRowHeight="12.75" x14ac:dyDescent="0.2"/>
  <cols>
    <col min="1" max="1" width="7.7109375" style="3" customWidth="1"/>
    <col min="2" max="2" width="39.42578125" style="1" customWidth="1"/>
    <col min="3" max="3" width="5.42578125" style="2" customWidth="1"/>
    <col min="4" max="4" width="7.7109375" style="3" customWidth="1"/>
    <col min="5" max="5" width="6.28515625" style="3" customWidth="1"/>
    <col min="6" max="6" width="6.5703125" style="4" customWidth="1"/>
    <col min="7" max="7" width="6.42578125" style="5" customWidth="1"/>
    <col min="8" max="8" width="6.85546875" style="5" customWidth="1"/>
    <col min="9" max="9" width="6.28515625" style="5" customWidth="1"/>
    <col min="10" max="10" width="6.5703125" style="5" customWidth="1"/>
    <col min="11" max="14" width="8.42578125" style="5" customWidth="1"/>
    <col min="15" max="15" width="9.42578125" style="6" customWidth="1"/>
    <col min="16" max="16384" width="9.140625" style="6"/>
  </cols>
  <sheetData>
    <row r="1" spans="1:16" ht="14.25" x14ac:dyDescent="0.2">
      <c r="A1" s="39" t="s">
        <v>1</v>
      </c>
      <c r="B1" s="40"/>
      <c r="C1" s="64" t="s">
        <v>255</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514</v>
      </c>
      <c r="D3" s="41"/>
      <c r="E3" s="41"/>
      <c r="F3" s="42"/>
      <c r="G3" s="43"/>
      <c r="H3" s="43"/>
      <c r="I3" s="43"/>
      <c r="J3" s="43"/>
      <c r="K3" s="43"/>
      <c r="L3" s="43"/>
      <c r="M3" s="43"/>
      <c r="N3" s="43"/>
      <c r="O3" s="44"/>
    </row>
    <row r="4" spans="1:16" ht="15" x14ac:dyDescent="0.2">
      <c r="A4" s="39" t="s">
        <v>3</v>
      </c>
      <c r="B4" s="40"/>
      <c r="C4" s="56" t="s">
        <v>515</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547</v>
      </c>
      <c r="B6" s="40"/>
      <c r="C6" s="46"/>
      <c r="D6" s="41"/>
      <c r="E6" s="41"/>
      <c r="F6" s="42"/>
      <c r="G6" s="43"/>
      <c r="H6" s="43"/>
      <c r="I6" s="43"/>
      <c r="J6" s="43"/>
      <c r="K6" s="43"/>
      <c r="L6" s="43"/>
      <c r="M6" s="43"/>
      <c r="N6" s="47" t="s">
        <v>28</v>
      </c>
      <c r="O6" s="48"/>
    </row>
    <row r="7" spans="1:16" ht="14.25" x14ac:dyDescent="0.2">
      <c r="A7" s="10" t="s">
        <v>542</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6"/>
      <c r="B10" s="157"/>
      <c r="C10" s="59"/>
      <c r="D10" s="11"/>
      <c r="E10" s="31"/>
      <c r="F10" s="26"/>
      <c r="G10" s="32"/>
      <c r="H10" s="28"/>
      <c r="I10" s="32"/>
      <c r="J10" s="28"/>
      <c r="K10" s="32"/>
      <c r="L10" s="28"/>
      <c r="M10" s="32"/>
      <c r="N10" s="28"/>
      <c r="O10" s="33"/>
    </row>
    <row r="11" spans="1:16" s="85" customFormat="1" x14ac:dyDescent="0.2">
      <c r="A11" s="167">
        <v>1</v>
      </c>
      <c r="B11" s="168" t="s">
        <v>251</v>
      </c>
      <c r="C11" s="169"/>
      <c r="D11" s="167"/>
      <c r="E11" s="158"/>
      <c r="F11" s="159"/>
      <c r="G11" s="160"/>
      <c r="H11" s="161"/>
      <c r="I11" s="160"/>
      <c r="J11" s="161"/>
      <c r="K11" s="160"/>
      <c r="L11" s="161"/>
      <c r="M11" s="160"/>
      <c r="N11" s="161"/>
      <c r="O11" s="162"/>
    </row>
    <row r="12" spans="1:16" s="107" customFormat="1" ht="38.25" x14ac:dyDescent="0.2">
      <c r="A12" s="170" t="s">
        <v>129</v>
      </c>
      <c r="B12" s="115" t="s">
        <v>225</v>
      </c>
      <c r="C12" s="114" t="s">
        <v>111</v>
      </c>
      <c r="D12" s="186" t="s">
        <v>238</v>
      </c>
      <c r="E12" s="184"/>
      <c r="F12" s="112"/>
      <c r="G12" s="113"/>
      <c r="H12" s="62"/>
      <c r="I12" s="113"/>
      <c r="J12" s="53"/>
      <c r="K12" s="113"/>
      <c r="L12" s="53"/>
      <c r="M12" s="113"/>
      <c r="N12" s="53"/>
      <c r="O12" s="53"/>
    </row>
    <row r="13" spans="1:16" s="107" customFormat="1" ht="38.25" x14ac:dyDescent="0.2">
      <c r="A13" s="170" t="s">
        <v>130</v>
      </c>
      <c r="B13" s="115" t="s">
        <v>428</v>
      </c>
      <c r="C13" s="114" t="s">
        <v>50</v>
      </c>
      <c r="D13" s="233">
        <v>17</v>
      </c>
      <c r="E13" s="184"/>
      <c r="F13" s="112"/>
      <c r="G13" s="113"/>
      <c r="H13" s="62"/>
      <c r="I13" s="113"/>
      <c r="J13" s="53"/>
      <c r="K13" s="113"/>
      <c r="L13" s="53"/>
      <c r="M13" s="113"/>
      <c r="N13" s="53"/>
      <c r="O13" s="53"/>
    </row>
    <row r="14" spans="1:16" s="107" customFormat="1" ht="25.5" x14ac:dyDescent="0.2">
      <c r="A14" s="170" t="s">
        <v>131</v>
      </c>
      <c r="B14" s="115" t="s">
        <v>227</v>
      </c>
      <c r="C14" s="114" t="s">
        <v>50</v>
      </c>
      <c r="D14" s="233">
        <v>17</v>
      </c>
      <c r="E14" s="184"/>
      <c r="F14" s="112"/>
      <c r="G14" s="113"/>
      <c r="H14" s="62"/>
      <c r="I14" s="113"/>
      <c r="J14" s="53"/>
      <c r="K14" s="113"/>
      <c r="L14" s="53"/>
      <c r="M14" s="113"/>
      <c r="N14" s="53"/>
      <c r="O14" s="53"/>
    </row>
    <row r="15" spans="1:16" s="107" customFormat="1" ht="25.5" x14ac:dyDescent="0.2">
      <c r="A15" s="170" t="s">
        <v>132</v>
      </c>
      <c r="B15" s="115" t="s">
        <v>228</v>
      </c>
      <c r="C15" s="114" t="s">
        <v>50</v>
      </c>
      <c r="D15" s="233">
        <v>2</v>
      </c>
      <c r="E15" s="184"/>
      <c r="F15" s="112"/>
      <c r="G15" s="113"/>
      <c r="H15" s="62"/>
      <c r="I15" s="113"/>
      <c r="J15" s="53"/>
      <c r="K15" s="113"/>
      <c r="L15" s="53"/>
      <c r="M15" s="113"/>
      <c r="N15" s="53"/>
      <c r="O15" s="53"/>
    </row>
    <row r="16" spans="1:16" s="107" customFormat="1" x14ac:dyDescent="0.2">
      <c r="A16" s="170" t="s">
        <v>133</v>
      </c>
      <c r="B16" s="115" t="s">
        <v>229</v>
      </c>
      <c r="C16" s="114" t="s">
        <v>50</v>
      </c>
      <c r="D16" s="233">
        <v>17</v>
      </c>
      <c r="E16" s="184"/>
      <c r="F16" s="112"/>
      <c r="G16" s="113"/>
      <c r="H16" s="62"/>
      <c r="I16" s="113"/>
      <c r="J16" s="53"/>
      <c r="K16" s="113"/>
      <c r="L16" s="53"/>
      <c r="M16" s="113"/>
      <c r="N16" s="53"/>
      <c r="O16" s="53"/>
    </row>
    <row r="17" spans="1:15" s="107" customFormat="1" x14ac:dyDescent="0.2">
      <c r="A17" s="170" t="s">
        <v>134</v>
      </c>
      <c r="B17" s="115" t="s">
        <v>230</v>
      </c>
      <c r="C17" s="114" t="s">
        <v>50</v>
      </c>
      <c r="D17" s="233">
        <v>4</v>
      </c>
      <c r="E17" s="184"/>
      <c r="F17" s="112"/>
      <c r="G17" s="113"/>
      <c r="H17" s="62"/>
      <c r="I17" s="113"/>
      <c r="J17" s="53"/>
      <c r="K17" s="113"/>
      <c r="L17" s="53"/>
      <c r="M17" s="113"/>
      <c r="N17" s="53"/>
      <c r="O17" s="53"/>
    </row>
    <row r="18" spans="1:15" s="107" customFormat="1" ht="25.5" x14ac:dyDescent="0.2">
      <c r="A18" s="170" t="s">
        <v>135</v>
      </c>
      <c r="B18" s="115" t="s">
        <v>231</v>
      </c>
      <c r="C18" s="114" t="s">
        <v>111</v>
      </c>
      <c r="D18" s="181">
        <v>2</v>
      </c>
      <c r="E18" s="184"/>
      <c r="F18" s="112"/>
      <c r="G18" s="113"/>
      <c r="H18" s="62"/>
      <c r="I18" s="113"/>
      <c r="J18" s="53"/>
      <c r="K18" s="113"/>
      <c r="L18" s="53"/>
      <c r="M18" s="113"/>
      <c r="N18" s="53"/>
      <c r="O18" s="53"/>
    </row>
    <row r="19" spans="1:15" s="107" customFormat="1" x14ac:dyDescent="0.2">
      <c r="A19" s="170" t="s">
        <v>136</v>
      </c>
      <c r="B19" s="172" t="s">
        <v>232</v>
      </c>
      <c r="C19" s="173" t="s">
        <v>20</v>
      </c>
      <c r="D19" s="181">
        <v>1</v>
      </c>
      <c r="E19" s="184"/>
      <c r="F19" s="112"/>
      <c r="G19" s="113"/>
      <c r="H19" s="62"/>
      <c r="I19" s="113"/>
      <c r="J19" s="53"/>
      <c r="K19" s="113"/>
      <c r="L19" s="53"/>
      <c r="M19" s="113"/>
      <c r="N19" s="53"/>
      <c r="O19" s="53"/>
    </row>
    <row r="20" spans="1:15" s="107" customFormat="1" x14ac:dyDescent="0.2">
      <c r="A20" s="170" t="s">
        <v>137</v>
      </c>
      <c r="B20" s="172" t="s">
        <v>233</v>
      </c>
      <c r="C20" s="173" t="s">
        <v>20</v>
      </c>
      <c r="D20" s="181">
        <v>1</v>
      </c>
      <c r="E20" s="184"/>
      <c r="F20" s="112"/>
      <c r="G20" s="113"/>
      <c r="H20" s="62"/>
      <c r="I20" s="113"/>
      <c r="J20" s="53"/>
      <c r="K20" s="113"/>
      <c r="L20" s="53"/>
      <c r="M20" s="113"/>
      <c r="N20" s="53"/>
      <c r="O20" s="53"/>
    </row>
    <row r="21" spans="1:15" s="107" customFormat="1" ht="25.5" x14ac:dyDescent="0.2">
      <c r="A21" s="170" t="s">
        <v>138</v>
      </c>
      <c r="B21" s="172" t="s">
        <v>234</v>
      </c>
      <c r="C21" s="174" t="s">
        <v>62</v>
      </c>
      <c r="D21" s="228">
        <v>4</v>
      </c>
      <c r="E21" s="111"/>
      <c r="F21" s="112"/>
      <c r="G21" s="113"/>
      <c r="H21" s="62"/>
      <c r="I21" s="113"/>
      <c r="J21" s="53"/>
      <c r="K21" s="113"/>
      <c r="L21" s="53"/>
      <c r="M21" s="113"/>
      <c r="N21" s="53"/>
      <c r="O21" s="53"/>
    </row>
    <row r="22" spans="1:15" s="107" customFormat="1" ht="25.5" x14ac:dyDescent="0.2">
      <c r="A22" s="170" t="s">
        <v>139</v>
      </c>
      <c r="B22" s="172" t="s">
        <v>235</v>
      </c>
      <c r="C22" s="174" t="s">
        <v>62</v>
      </c>
      <c r="D22" s="234">
        <v>9</v>
      </c>
      <c r="E22" s="61"/>
      <c r="F22" s="112"/>
      <c r="G22" s="113"/>
      <c r="H22" s="62"/>
      <c r="I22" s="63"/>
      <c r="J22" s="53"/>
      <c r="K22" s="113"/>
      <c r="L22" s="53"/>
      <c r="M22" s="113"/>
      <c r="N22" s="53"/>
      <c r="O22" s="53"/>
    </row>
    <row r="23" spans="1:15" s="166" customFormat="1" x14ac:dyDescent="0.2">
      <c r="A23" s="176">
        <v>2</v>
      </c>
      <c r="B23" s="177" t="s">
        <v>252</v>
      </c>
      <c r="C23" s="178"/>
      <c r="D23" s="183"/>
      <c r="E23" s="163"/>
      <c r="F23" s="164"/>
      <c r="G23" s="165"/>
      <c r="H23" s="164"/>
      <c r="I23" s="165"/>
      <c r="J23" s="164"/>
      <c r="K23" s="165"/>
      <c r="L23" s="164"/>
      <c r="M23" s="165"/>
      <c r="N23" s="164"/>
      <c r="O23" s="164"/>
    </row>
    <row r="24" spans="1:15" s="107" customFormat="1" x14ac:dyDescent="0.2">
      <c r="A24" s="179" t="s">
        <v>160</v>
      </c>
      <c r="B24" s="115" t="s">
        <v>239</v>
      </c>
      <c r="C24" s="171" t="s">
        <v>50</v>
      </c>
      <c r="D24" s="228">
        <v>23</v>
      </c>
      <c r="E24" s="185"/>
      <c r="F24" s="112"/>
      <c r="G24" s="113"/>
      <c r="H24" s="62"/>
      <c r="I24" s="113"/>
      <c r="J24" s="53"/>
      <c r="K24" s="113"/>
      <c r="L24" s="53"/>
      <c r="M24" s="113"/>
      <c r="N24" s="53"/>
      <c r="O24" s="53"/>
    </row>
    <row r="25" spans="1:15" s="107" customFormat="1" ht="25.5" x14ac:dyDescent="0.2">
      <c r="A25" s="179" t="s">
        <v>161</v>
      </c>
      <c r="B25" s="115" t="s">
        <v>240</v>
      </c>
      <c r="C25" s="171" t="s">
        <v>111</v>
      </c>
      <c r="D25" s="182">
        <v>2</v>
      </c>
      <c r="E25" s="185"/>
      <c r="F25" s="112"/>
      <c r="G25" s="113"/>
      <c r="H25" s="62"/>
      <c r="I25" s="113"/>
      <c r="J25" s="53"/>
      <c r="K25" s="113"/>
      <c r="L25" s="53"/>
      <c r="M25" s="113"/>
      <c r="N25" s="53"/>
      <c r="O25" s="53"/>
    </row>
    <row r="26" spans="1:15" s="107" customFormat="1" x14ac:dyDescent="0.2">
      <c r="A26" s="179" t="s">
        <v>162</v>
      </c>
      <c r="B26" s="115" t="s">
        <v>241</v>
      </c>
      <c r="C26" s="171" t="s">
        <v>50</v>
      </c>
      <c r="D26" s="233">
        <v>19</v>
      </c>
      <c r="E26" s="185"/>
      <c r="F26" s="112"/>
      <c r="G26" s="113"/>
      <c r="H26" s="62"/>
      <c r="I26" s="113"/>
      <c r="J26" s="53"/>
      <c r="K26" s="113"/>
      <c r="L26" s="53"/>
      <c r="M26" s="113"/>
      <c r="N26" s="53"/>
      <c r="O26" s="53"/>
    </row>
    <row r="27" spans="1:15" s="107" customFormat="1" x14ac:dyDescent="0.2">
      <c r="A27" s="179" t="s">
        <v>163</v>
      </c>
      <c r="B27" s="115" t="s">
        <v>242</v>
      </c>
      <c r="C27" s="171" t="s">
        <v>20</v>
      </c>
      <c r="D27" s="182">
        <v>1</v>
      </c>
      <c r="E27" s="185"/>
      <c r="F27" s="112"/>
      <c r="G27" s="113"/>
      <c r="H27" s="62"/>
      <c r="I27" s="113"/>
      <c r="J27" s="53"/>
      <c r="K27" s="113"/>
      <c r="L27" s="53"/>
      <c r="M27" s="113"/>
      <c r="N27" s="53"/>
      <c r="O27" s="53"/>
    </row>
    <row r="28" spans="1:15" s="107" customFormat="1" x14ac:dyDescent="0.2">
      <c r="A28" s="179" t="s">
        <v>164</v>
      </c>
      <c r="B28" s="115" t="s">
        <v>243</v>
      </c>
      <c r="C28" s="171" t="s">
        <v>111</v>
      </c>
      <c r="D28" s="182">
        <v>1</v>
      </c>
      <c r="E28" s="185"/>
      <c r="F28" s="112"/>
      <c r="G28" s="113"/>
      <c r="H28" s="62"/>
      <c r="I28" s="113"/>
      <c r="J28" s="53"/>
      <c r="K28" s="113"/>
      <c r="L28" s="53"/>
      <c r="M28" s="113"/>
      <c r="N28" s="53"/>
      <c r="O28" s="53"/>
    </row>
    <row r="29" spans="1:15" s="107" customFormat="1" ht="38.25" x14ac:dyDescent="0.2">
      <c r="A29" s="179" t="s">
        <v>165</v>
      </c>
      <c r="B29" s="115" t="s">
        <v>244</v>
      </c>
      <c r="C29" s="171" t="s">
        <v>20</v>
      </c>
      <c r="D29" s="182">
        <v>1</v>
      </c>
      <c r="E29" s="185"/>
      <c r="F29" s="112"/>
      <c r="G29" s="113"/>
      <c r="H29" s="62"/>
      <c r="I29" s="113"/>
      <c r="J29" s="53"/>
      <c r="K29" s="113"/>
      <c r="L29" s="53"/>
      <c r="M29" s="113"/>
      <c r="N29" s="53"/>
      <c r="O29" s="53"/>
    </row>
    <row r="30" spans="1:15" s="107" customFormat="1" ht="25.5" x14ac:dyDescent="0.2">
      <c r="A30" s="179" t="s">
        <v>166</v>
      </c>
      <c r="B30" s="180" t="s">
        <v>246</v>
      </c>
      <c r="C30" s="171" t="s">
        <v>50</v>
      </c>
      <c r="D30" s="228">
        <v>17</v>
      </c>
      <c r="E30" s="185"/>
      <c r="F30" s="112"/>
      <c r="G30" s="113"/>
      <c r="H30" s="62"/>
      <c r="I30" s="113"/>
      <c r="J30" s="53"/>
      <c r="K30" s="113"/>
      <c r="L30" s="53"/>
      <c r="M30" s="113"/>
      <c r="N30" s="53"/>
      <c r="O30" s="53"/>
    </row>
    <row r="31" spans="1:15" s="107" customFormat="1" x14ac:dyDescent="0.2">
      <c r="A31" s="179" t="s">
        <v>167</v>
      </c>
      <c r="B31" s="115" t="s">
        <v>248</v>
      </c>
      <c r="C31" s="171" t="s">
        <v>111</v>
      </c>
      <c r="D31" s="181">
        <v>1</v>
      </c>
      <c r="E31" s="185"/>
      <c r="F31" s="112"/>
      <c r="G31" s="113"/>
      <c r="H31" s="62"/>
      <c r="I31" s="113"/>
      <c r="J31" s="53"/>
      <c r="K31" s="113"/>
      <c r="L31" s="53"/>
      <c r="M31" s="113"/>
      <c r="N31" s="53"/>
      <c r="O31" s="53"/>
    </row>
    <row r="32" spans="1:15" s="107" customFormat="1" x14ac:dyDescent="0.2">
      <c r="A32" s="179" t="s">
        <v>168</v>
      </c>
      <c r="B32" s="115" t="s">
        <v>249</v>
      </c>
      <c r="C32" s="171" t="s">
        <v>111</v>
      </c>
      <c r="D32" s="181">
        <v>1</v>
      </c>
      <c r="E32" s="185"/>
      <c r="F32" s="112"/>
      <c r="G32" s="113"/>
      <c r="H32" s="62"/>
      <c r="I32" s="113"/>
      <c r="J32" s="53"/>
      <c r="K32" s="113"/>
      <c r="L32" s="53"/>
      <c r="M32" s="113"/>
      <c r="N32" s="53"/>
      <c r="O32" s="53"/>
    </row>
    <row r="33" spans="1:15" s="107" customFormat="1" ht="25.5" x14ac:dyDescent="0.2">
      <c r="A33" s="179" t="s">
        <v>169</v>
      </c>
      <c r="B33" s="115" t="s">
        <v>250</v>
      </c>
      <c r="C33" s="171" t="s">
        <v>20</v>
      </c>
      <c r="D33" s="181">
        <v>1</v>
      </c>
      <c r="E33" s="185"/>
      <c r="F33" s="112"/>
      <c r="G33" s="113"/>
      <c r="H33" s="62"/>
      <c r="I33" s="113"/>
      <c r="J33" s="53"/>
      <c r="K33" s="113"/>
      <c r="L33" s="53"/>
      <c r="M33" s="113"/>
      <c r="N33" s="53"/>
      <c r="O33" s="53"/>
    </row>
    <row r="34" spans="1:15" s="107" customFormat="1" x14ac:dyDescent="0.2">
      <c r="A34" s="102">
        <v>3</v>
      </c>
      <c r="B34" s="101" t="s">
        <v>517</v>
      </c>
      <c r="C34" s="109"/>
      <c r="D34" s="149"/>
      <c r="E34" s="61"/>
      <c r="F34" s="53"/>
      <c r="G34" s="63"/>
      <c r="H34" s="62"/>
      <c r="I34" s="63"/>
      <c r="J34" s="62"/>
      <c r="K34" s="113"/>
      <c r="L34" s="53"/>
      <c r="M34" s="113"/>
      <c r="N34" s="53"/>
      <c r="O34" s="53"/>
    </row>
    <row r="35" spans="1:15" s="107" customFormat="1" ht="63.75" x14ac:dyDescent="0.2">
      <c r="A35" s="114">
        <v>3.1</v>
      </c>
      <c r="B35" s="116" t="s">
        <v>527</v>
      </c>
      <c r="C35" s="109" t="s">
        <v>20</v>
      </c>
      <c r="D35" s="153">
        <v>1</v>
      </c>
      <c r="E35" s="61"/>
      <c r="F35" s="53"/>
      <c r="G35" s="63"/>
      <c r="H35" s="62"/>
      <c r="I35" s="63"/>
      <c r="J35" s="62"/>
      <c r="K35" s="113"/>
      <c r="L35" s="53"/>
      <c r="M35" s="113"/>
      <c r="N35" s="53"/>
      <c r="O35" s="53"/>
    </row>
    <row r="36" spans="1:15" s="52" customFormat="1" x14ac:dyDescent="0.2">
      <c r="A36" s="256"/>
      <c r="B36" s="257"/>
      <c r="C36" s="258"/>
      <c r="D36" s="259"/>
      <c r="E36" s="260"/>
      <c r="F36" s="261"/>
      <c r="G36" s="262"/>
      <c r="H36" s="261"/>
      <c r="I36" s="262"/>
      <c r="J36" s="261"/>
      <c r="K36" s="51"/>
      <c r="L36" s="50"/>
      <c r="M36" s="51"/>
      <c r="N36" s="50"/>
      <c r="O36" s="50"/>
    </row>
    <row r="37" spans="1:15" x14ac:dyDescent="0.2">
      <c r="J37" s="14" t="s">
        <v>550</v>
      </c>
      <c r="K37" s="34"/>
      <c r="L37" s="34"/>
      <c r="M37" s="34"/>
      <c r="N37" s="34"/>
      <c r="O37" s="35"/>
    </row>
    <row r="38" spans="1:15" x14ac:dyDescent="0.2">
      <c r="A38" s="253" t="s">
        <v>551</v>
      </c>
      <c r="G38" s="6"/>
      <c r="H38" s="6"/>
      <c r="I38" s="6"/>
      <c r="J38" s="6"/>
      <c r="K38" s="6"/>
      <c r="L38" s="6"/>
      <c r="M38" s="6"/>
      <c r="N38" s="6"/>
    </row>
    <row r="39" spans="1:15" x14ac:dyDescent="0.2">
      <c r="A39" s="253" t="s">
        <v>552</v>
      </c>
      <c r="G39" s="6"/>
      <c r="H39" s="6"/>
      <c r="I39" s="6"/>
      <c r="J39" s="6"/>
      <c r="K39" s="6"/>
      <c r="L39" s="6"/>
      <c r="M39" s="6"/>
      <c r="N39" s="6"/>
    </row>
    <row r="40" spans="1:15" x14ac:dyDescent="0.2">
      <c r="A40" s="253" t="s">
        <v>553</v>
      </c>
      <c r="G40" s="6"/>
      <c r="H40" s="6"/>
      <c r="I40" s="6"/>
      <c r="J40" s="6"/>
      <c r="K40" s="6"/>
      <c r="L40" s="6"/>
      <c r="M40" s="6"/>
      <c r="N40" s="6"/>
    </row>
    <row r="41" spans="1:15" x14ac:dyDescent="0.2">
      <c r="A41" s="254" t="s">
        <v>554</v>
      </c>
      <c r="E41" s="37"/>
      <c r="G41" s="6"/>
      <c r="H41" s="6"/>
      <c r="I41" s="6"/>
      <c r="J41" s="6"/>
      <c r="K41" s="6"/>
      <c r="L41" s="6"/>
      <c r="M41" s="6"/>
      <c r="N41" s="6"/>
    </row>
    <row r="42" spans="1:15" x14ac:dyDescent="0.2">
      <c r="A42" s="255" t="s">
        <v>555</v>
      </c>
      <c r="G42" s="6"/>
      <c r="H42" s="6"/>
      <c r="I42" s="6"/>
      <c r="J42" s="6"/>
      <c r="K42" s="6"/>
      <c r="L42" s="6"/>
      <c r="M42" s="6"/>
      <c r="N42" s="6"/>
    </row>
    <row r="43" spans="1:15" x14ac:dyDescent="0.2">
      <c r="A43" s="255" t="s">
        <v>556</v>
      </c>
      <c r="G43" s="6"/>
      <c r="H43" s="6"/>
      <c r="I43" s="6"/>
      <c r="J43" s="6"/>
      <c r="K43" s="6"/>
      <c r="L43" s="6"/>
      <c r="M43" s="6"/>
      <c r="N43" s="6"/>
    </row>
    <row r="44" spans="1:15" x14ac:dyDescent="0.2">
      <c r="A44" s="37" t="s">
        <v>557</v>
      </c>
    </row>
  </sheetData>
  <mergeCells count="6">
    <mergeCell ref="K8:O8"/>
    <mergeCell ref="A8:A9"/>
    <mergeCell ref="B8:B9"/>
    <mergeCell ref="C8:C9"/>
    <mergeCell ref="D8:D9"/>
    <mergeCell ref="E8:J8"/>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2-11
&amp;U0,4kV PĒCUZSKAITES ELEKTROTĪKLI Br-KSS.</oddHeader>
    <oddFooter>&amp;C&amp;8&amp;P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P44"/>
  <sheetViews>
    <sheetView view="pageBreakPreview" zoomScaleNormal="100" zoomScaleSheetLayoutView="100" workbookViewId="0">
      <selection activeCell="G45" sqref="G45"/>
    </sheetView>
  </sheetViews>
  <sheetFormatPr defaultRowHeight="12.75" x14ac:dyDescent="0.2"/>
  <cols>
    <col min="1" max="1" width="7.7109375" style="3" customWidth="1"/>
    <col min="2" max="2" width="39.42578125" style="1" customWidth="1"/>
    <col min="3" max="3" width="5.42578125" style="2" customWidth="1"/>
    <col min="4" max="4" width="7.7109375" style="3" customWidth="1"/>
    <col min="5" max="5" width="6.28515625" style="3" customWidth="1"/>
    <col min="6" max="6" width="6.5703125" style="4" customWidth="1"/>
    <col min="7" max="7" width="6.42578125" style="5" customWidth="1"/>
    <col min="8" max="8" width="6.85546875" style="5" customWidth="1"/>
    <col min="9" max="9" width="6.28515625" style="5" customWidth="1"/>
    <col min="10" max="10" width="6.5703125" style="5" customWidth="1"/>
    <col min="11" max="14" width="8.42578125" style="5" customWidth="1"/>
    <col min="15" max="15" width="9.42578125" style="6" customWidth="1"/>
    <col min="16" max="16384" width="9.140625" style="6"/>
  </cols>
  <sheetData>
    <row r="1" spans="1:16" ht="14.25" x14ac:dyDescent="0.2">
      <c r="A1" s="39" t="s">
        <v>1</v>
      </c>
      <c r="B1" s="40"/>
      <c r="C1" s="64" t="s">
        <v>255</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514</v>
      </c>
      <c r="D3" s="41"/>
      <c r="E3" s="41"/>
      <c r="F3" s="42"/>
      <c r="G3" s="43"/>
      <c r="H3" s="43"/>
      <c r="I3" s="43"/>
      <c r="J3" s="43"/>
      <c r="K3" s="43"/>
      <c r="L3" s="43"/>
      <c r="M3" s="43"/>
      <c r="N3" s="43"/>
      <c r="O3" s="44"/>
    </row>
    <row r="4" spans="1:16" ht="15" x14ac:dyDescent="0.2">
      <c r="A4" s="39" t="s">
        <v>3</v>
      </c>
      <c r="B4" s="40"/>
      <c r="C4" s="56" t="s">
        <v>515</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547</v>
      </c>
      <c r="B6" s="40"/>
      <c r="C6" s="46"/>
      <c r="D6" s="41"/>
      <c r="E6" s="41"/>
      <c r="F6" s="42"/>
      <c r="G6" s="43"/>
      <c r="H6" s="43"/>
      <c r="I6" s="43"/>
      <c r="J6" s="43"/>
      <c r="K6" s="43"/>
      <c r="L6" s="43"/>
      <c r="M6" s="43"/>
      <c r="N6" s="47" t="s">
        <v>28</v>
      </c>
      <c r="O6" s="48"/>
    </row>
    <row r="7" spans="1:16" ht="14.25" x14ac:dyDescent="0.2">
      <c r="A7" s="10" t="s">
        <v>542</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6"/>
      <c r="B10" s="157"/>
      <c r="C10" s="59"/>
      <c r="D10" s="11"/>
      <c r="E10" s="31"/>
      <c r="F10" s="26"/>
      <c r="G10" s="32"/>
      <c r="H10" s="28"/>
      <c r="I10" s="32"/>
      <c r="J10" s="28"/>
      <c r="K10" s="32"/>
      <c r="L10" s="28"/>
      <c r="M10" s="32"/>
      <c r="N10" s="28"/>
      <c r="O10" s="33"/>
    </row>
    <row r="11" spans="1:16" s="85" customFormat="1" x14ac:dyDescent="0.2">
      <c r="A11" s="167">
        <v>1</v>
      </c>
      <c r="B11" s="168" t="s">
        <v>251</v>
      </c>
      <c r="C11" s="169"/>
      <c r="D11" s="167"/>
      <c r="E11" s="158"/>
      <c r="F11" s="159"/>
      <c r="G11" s="160"/>
      <c r="H11" s="161"/>
      <c r="I11" s="160"/>
      <c r="J11" s="161"/>
      <c r="K11" s="160"/>
      <c r="L11" s="161"/>
      <c r="M11" s="160"/>
      <c r="N11" s="161"/>
      <c r="O11" s="162"/>
    </row>
    <row r="12" spans="1:16" s="107" customFormat="1" ht="38.25" x14ac:dyDescent="0.2">
      <c r="A12" s="170" t="s">
        <v>129</v>
      </c>
      <c r="B12" s="115" t="s">
        <v>225</v>
      </c>
      <c r="C12" s="114" t="s">
        <v>111</v>
      </c>
      <c r="D12" s="186" t="s">
        <v>430</v>
      </c>
      <c r="E12" s="184"/>
      <c r="F12" s="112"/>
      <c r="G12" s="113"/>
      <c r="H12" s="62"/>
      <c r="I12" s="113"/>
      <c r="J12" s="53"/>
      <c r="K12" s="113"/>
      <c r="L12" s="53"/>
      <c r="M12" s="113"/>
      <c r="N12" s="53"/>
      <c r="O12" s="53"/>
    </row>
    <row r="13" spans="1:16" s="107" customFormat="1" ht="38.25" x14ac:dyDescent="0.2">
      <c r="A13" s="170" t="s">
        <v>130</v>
      </c>
      <c r="B13" s="115" t="s">
        <v>428</v>
      </c>
      <c r="C13" s="114" t="s">
        <v>50</v>
      </c>
      <c r="D13" s="233">
        <v>60</v>
      </c>
      <c r="E13" s="184"/>
      <c r="F13" s="112"/>
      <c r="G13" s="113"/>
      <c r="H13" s="62"/>
      <c r="I13" s="113"/>
      <c r="J13" s="53"/>
      <c r="K13" s="113"/>
      <c r="L13" s="53"/>
      <c r="M13" s="113"/>
      <c r="N13" s="53"/>
      <c r="O13" s="53"/>
    </row>
    <row r="14" spans="1:16" s="107" customFormat="1" ht="25.5" x14ac:dyDescent="0.2">
      <c r="A14" s="170" t="s">
        <v>131</v>
      </c>
      <c r="B14" s="115" t="s">
        <v>227</v>
      </c>
      <c r="C14" s="114" t="s">
        <v>50</v>
      </c>
      <c r="D14" s="233">
        <v>60</v>
      </c>
      <c r="E14" s="184"/>
      <c r="F14" s="112"/>
      <c r="G14" s="113"/>
      <c r="H14" s="62"/>
      <c r="I14" s="113"/>
      <c r="J14" s="53"/>
      <c r="K14" s="113"/>
      <c r="L14" s="53"/>
      <c r="M14" s="113"/>
      <c r="N14" s="53"/>
      <c r="O14" s="53"/>
    </row>
    <row r="15" spans="1:16" s="107" customFormat="1" ht="25.5" x14ac:dyDescent="0.2">
      <c r="A15" s="170" t="s">
        <v>132</v>
      </c>
      <c r="B15" s="115" t="s">
        <v>228</v>
      </c>
      <c r="C15" s="114" t="s">
        <v>50</v>
      </c>
      <c r="D15" s="233">
        <v>2</v>
      </c>
      <c r="E15" s="184"/>
      <c r="F15" s="112"/>
      <c r="G15" s="113"/>
      <c r="H15" s="62"/>
      <c r="I15" s="113"/>
      <c r="J15" s="53"/>
      <c r="K15" s="113"/>
      <c r="L15" s="53"/>
      <c r="M15" s="113"/>
      <c r="N15" s="53"/>
      <c r="O15" s="53"/>
    </row>
    <row r="16" spans="1:16" s="107" customFormat="1" x14ac:dyDescent="0.2">
      <c r="A16" s="170" t="s">
        <v>133</v>
      </c>
      <c r="B16" s="115" t="s">
        <v>229</v>
      </c>
      <c r="C16" s="114" t="s">
        <v>50</v>
      </c>
      <c r="D16" s="233">
        <v>60</v>
      </c>
      <c r="E16" s="184"/>
      <c r="F16" s="112"/>
      <c r="G16" s="113"/>
      <c r="H16" s="62"/>
      <c r="I16" s="113"/>
      <c r="J16" s="53"/>
      <c r="K16" s="113"/>
      <c r="L16" s="53"/>
      <c r="M16" s="113"/>
      <c r="N16" s="53"/>
      <c r="O16" s="53"/>
    </row>
    <row r="17" spans="1:15" s="107" customFormat="1" x14ac:dyDescent="0.2">
      <c r="A17" s="170" t="s">
        <v>134</v>
      </c>
      <c r="B17" s="115" t="s">
        <v>230</v>
      </c>
      <c r="C17" s="114" t="s">
        <v>50</v>
      </c>
      <c r="D17" s="233">
        <v>4</v>
      </c>
      <c r="E17" s="184"/>
      <c r="F17" s="112"/>
      <c r="G17" s="113"/>
      <c r="H17" s="62"/>
      <c r="I17" s="113"/>
      <c r="J17" s="53"/>
      <c r="K17" s="113"/>
      <c r="L17" s="53"/>
      <c r="M17" s="113"/>
      <c r="N17" s="53"/>
      <c r="O17" s="53"/>
    </row>
    <row r="18" spans="1:15" s="107" customFormat="1" ht="25.5" x14ac:dyDescent="0.2">
      <c r="A18" s="170" t="s">
        <v>135</v>
      </c>
      <c r="B18" s="115" t="s">
        <v>231</v>
      </c>
      <c r="C18" s="114" t="s">
        <v>111</v>
      </c>
      <c r="D18" s="181">
        <v>2</v>
      </c>
      <c r="E18" s="184"/>
      <c r="F18" s="112"/>
      <c r="G18" s="113"/>
      <c r="H18" s="62"/>
      <c r="I18" s="113"/>
      <c r="J18" s="53"/>
      <c r="K18" s="113"/>
      <c r="L18" s="53"/>
      <c r="M18" s="113"/>
      <c r="N18" s="53"/>
      <c r="O18" s="53"/>
    </row>
    <row r="19" spans="1:15" s="107" customFormat="1" x14ac:dyDescent="0.2">
      <c r="A19" s="170" t="s">
        <v>136</v>
      </c>
      <c r="B19" s="172" t="s">
        <v>232</v>
      </c>
      <c r="C19" s="173" t="s">
        <v>20</v>
      </c>
      <c r="D19" s="181">
        <v>1</v>
      </c>
      <c r="E19" s="184"/>
      <c r="F19" s="112"/>
      <c r="G19" s="113"/>
      <c r="H19" s="62"/>
      <c r="I19" s="113"/>
      <c r="J19" s="53"/>
      <c r="K19" s="113"/>
      <c r="L19" s="53"/>
      <c r="M19" s="113"/>
      <c r="N19" s="53"/>
      <c r="O19" s="53"/>
    </row>
    <row r="20" spans="1:15" s="107" customFormat="1" x14ac:dyDescent="0.2">
      <c r="A20" s="170" t="s">
        <v>137</v>
      </c>
      <c r="B20" s="172" t="s">
        <v>233</v>
      </c>
      <c r="C20" s="173" t="s">
        <v>20</v>
      </c>
      <c r="D20" s="181">
        <v>1</v>
      </c>
      <c r="E20" s="184"/>
      <c r="F20" s="112"/>
      <c r="G20" s="113"/>
      <c r="H20" s="62"/>
      <c r="I20" s="113"/>
      <c r="J20" s="53"/>
      <c r="K20" s="113"/>
      <c r="L20" s="53"/>
      <c r="M20" s="113"/>
      <c r="N20" s="53"/>
      <c r="O20" s="53"/>
    </row>
    <row r="21" spans="1:15" s="107" customFormat="1" ht="25.5" x14ac:dyDescent="0.2">
      <c r="A21" s="170" t="s">
        <v>138</v>
      </c>
      <c r="B21" s="172" t="s">
        <v>234</v>
      </c>
      <c r="C21" s="174" t="s">
        <v>62</v>
      </c>
      <c r="D21" s="228">
        <v>3</v>
      </c>
      <c r="E21" s="111"/>
      <c r="F21" s="112"/>
      <c r="G21" s="113"/>
      <c r="H21" s="62"/>
      <c r="I21" s="113"/>
      <c r="J21" s="53"/>
      <c r="K21" s="113"/>
      <c r="L21" s="53"/>
      <c r="M21" s="113"/>
      <c r="N21" s="53"/>
      <c r="O21" s="53"/>
    </row>
    <row r="22" spans="1:15" s="107" customFormat="1" ht="25.5" x14ac:dyDescent="0.2">
      <c r="A22" s="170" t="s">
        <v>139</v>
      </c>
      <c r="B22" s="172" t="s">
        <v>235</v>
      </c>
      <c r="C22" s="174" t="s">
        <v>62</v>
      </c>
      <c r="D22" s="234">
        <v>54</v>
      </c>
      <c r="E22" s="61"/>
      <c r="F22" s="112"/>
      <c r="G22" s="113"/>
      <c r="H22" s="62"/>
      <c r="I22" s="63"/>
      <c r="J22" s="53"/>
      <c r="K22" s="113"/>
      <c r="L22" s="53"/>
      <c r="M22" s="113"/>
      <c r="N22" s="53"/>
      <c r="O22" s="53"/>
    </row>
    <row r="23" spans="1:15" s="166" customFormat="1" x14ac:dyDescent="0.2">
      <c r="A23" s="176">
        <v>2</v>
      </c>
      <c r="B23" s="177" t="s">
        <v>252</v>
      </c>
      <c r="C23" s="178"/>
      <c r="D23" s="183"/>
      <c r="E23" s="163"/>
      <c r="F23" s="164"/>
      <c r="G23" s="165"/>
      <c r="H23" s="164"/>
      <c r="I23" s="165"/>
      <c r="J23" s="164"/>
      <c r="K23" s="165"/>
      <c r="L23" s="164"/>
      <c r="M23" s="165"/>
      <c r="N23" s="164"/>
      <c r="O23" s="164"/>
    </row>
    <row r="24" spans="1:15" s="107" customFormat="1" x14ac:dyDescent="0.2">
      <c r="A24" s="179" t="s">
        <v>160</v>
      </c>
      <c r="B24" s="115" t="s">
        <v>237</v>
      </c>
      <c r="C24" s="171" t="s">
        <v>50</v>
      </c>
      <c r="D24" s="228">
        <v>66</v>
      </c>
      <c r="E24" s="185"/>
      <c r="F24" s="112"/>
      <c r="G24" s="113"/>
      <c r="H24" s="62"/>
      <c r="I24" s="113"/>
      <c r="J24" s="53"/>
      <c r="K24" s="113"/>
      <c r="L24" s="53"/>
      <c r="M24" s="113"/>
      <c r="N24" s="53"/>
      <c r="O24" s="53"/>
    </row>
    <row r="25" spans="1:15" s="107" customFormat="1" ht="25.5" x14ac:dyDescent="0.2">
      <c r="A25" s="179" t="s">
        <v>161</v>
      </c>
      <c r="B25" s="115" t="s">
        <v>240</v>
      </c>
      <c r="C25" s="171" t="s">
        <v>111</v>
      </c>
      <c r="D25" s="182">
        <v>2</v>
      </c>
      <c r="E25" s="185"/>
      <c r="F25" s="112"/>
      <c r="G25" s="113"/>
      <c r="H25" s="62"/>
      <c r="I25" s="113"/>
      <c r="J25" s="53"/>
      <c r="K25" s="113"/>
      <c r="L25" s="53"/>
      <c r="M25" s="113"/>
      <c r="N25" s="53"/>
      <c r="O25" s="53"/>
    </row>
    <row r="26" spans="1:15" s="107" customFormat="1" x14ac:dyDescent="0.2">
      <c r="A26" s="179" t="s">
        <v>162</v>
      </c>
      <c r="B26" s="115" t="s">
        <v>241</v>
      </c>
      <c r="C26" s="171" t="s">
        <v>50</v>
      </c>
      <c r="D26" s="233">
        <v>62</v>
      </c>
      <c r="E26" s="185"/>
      <c r="F26" s="112"/>
      <c r="G26" s="113"/>
      <c r="H26" s="62"/>
      <c r="I26" s="113"/>
      <c r="J26" s="53"/>
      <c r="K26" s="113"/>
      <c r="L26" s="53"/>
      <c r="M26" s="113"/>
      <c r="N26" s="53"/>
      <c r="O26" s="53"/>
    </row>
    <row r="27" spans="1:15" s="107" customFormat="1" x14ac:dyDescent="0.2">
      <c r="A27" s="179" t="s">
        <v>163</v>
      </c>
      <c r="B27" s="115" t="s">
        <v>242</v>
      </c>
      <c r="C27" s="171" t="s">
        <v>20</v>
      </c>
      <c r="D27" s="182">
        <v>1</v>
      </c>
      <c r="E27" s="185"/>
      <c r="F27" s="112"/>
      <c r="G27" s="113"/>
      <c r="H27" s="62"/>
      <c r="I27" s="113"/>
      <c r="J27" s="53"/>
      <c r="K27" s="113"/>
      <c r="L27" s="53"/>
      <c r="M27" s="113"/>
      <c r="N27" s="53"/>
      <c r="O27" s="53"/>
    </row>
    <row r="28" spans="1:15" s="107" customFormat="1" x14ac:dyDescent="0.2">
      <c r="A28" s="179" t="s">
        <v>164</v>
      </c>
      <c r="B28" s="115" t="s">
        <v>243</v>
      </c>
      <c r="C28" s="171" t="s">
        <v>111</v>
      </c>
      <c r="D28" s="182">
        <v>1</v>
      </c>
      <c r="E28" s="185"/>
      <c r="F28" s="112"/>
      <c r="G28" s="113"/>
      <c r="H28" s="62"/>
      <c r="I28" s="113"/>
      <c r="J28" s="53"/>
      <c r="K28" s="113"/>
      <c r="L28" s="53"/>
      <c r="M28" s="113"/>
      <c r="N28" s="53"/>
      <c r="O28" s="53"/>
    </row>
    <row r="29" spans="1:15" s="107" customFormat="1" ht="38.25" x14ac:dyDescent="0.2">
      <c r="A29" s="179" t="s">
        <v>165</v>
      </c>
      <c r="B29" s="115" t="s">
        <v>244</v>
      </c>
      <c r="C29" s="171" t="s">
        <v>20</v>
      </c>
      <c r="D29" s="182">
        <v>1</v>
      </c>
      <c r="E29" s="185"/>
      <c r="F29" s="112"/>
      <c r="G29" s="113"/>
      <c r="H29" s="62"/>
      <c r="I29" s="113"/>
      <c r="J29" s="53"/>
      <c r="K29" s="113"/>
      <c r="L29" s="53"/>
      <c r="M29" s="113"/>
      <c r="N29" s="53"/>
      <c r="O29" s="53"/>
    </row>
    <row r="30" spans="1:15" s="107" customFormat="1" ht="25.5" x14ac:dyDescent="0.2">
      <c r="A30" s="179" t="s">
        <v>166</v>
      </c>
      <c r="B30" s="180" t="s">
        <v>246</v>
      </c>
      <c r="C30" s="171" t="s">
        <v>50</v>
      </c>
      <c r="D30" s="228">
        <v>60</v>
      </c>
      <c r="E30" s="185"/>
      <c r="F30" s="112"/>
      <c r="G30" s="113"/>
      <c r="H30" s="62"/>
      <c r="I30" s="113"/>
      <c r="J30" s="53"/>
      <c r="K30" s="113"/>
      <c r="L30" s="53"/>
      <c r="M30" s="113"/>
      <c r="N30" s="53"/>
      <c r="O30" s="53"/>
    </row>
    <row r="31" spans="1:15" s="107" customFormat="1" x14ac:dyDescent="0.2">
      <c r="A31" s="179" t="s">
        <v>167</v>
      </c>
      <c r="B31" s="115" t="s">
        <v>248</v>
      </c>
      <c r="C31" s="171" t="s">
        <v>111</v>
      </c>
      <c r="D31" s="181">
        <v>1</v>
      </c>
      <c r="E31" s="185"/>
      <c r="F31" s="112"/>
      <c r="G31" s="113"/>
      <c r="H31" s="62"/>
      <c r="I31" s="113"/>
      <c r="J31" s="53"/>
      <c r="K31" s="113"/>
      <c r="L31" s="53"/>
      <c r="M31" s="113"/>
      <c r="N31" s="53"/>
      <c r="O31" s="53"/>
    </row>
    <row r="32" spans="1:15" s="107" customFormat="1" x14ac:dyDescent="0.2">
      <c r="A32" s="179" t="s">
        <v>168</v>
      </c>
      <c r="B32" s="115" t="s">
        <v>249</v>
      </c>
      <c r="C32" s="171" t="s">
        <v>111</v>
      </c>
      <c r="D32" s="181">
        <v>1</v>
      </c>
      <c r="E32" s="185"/>
      <c r="F32" s="112"/>
      <c r="G32" s="113"/>
      <c r="H32" s="62"/>
      <c r="I32" s="113"/>
      <c r="J32" s="53"/>
      <c r="K32" s="113"/>
      <c r="L32" s="53"/>
      <c r="M32" s="113"/>
      <c r="N32" s="53"/>
      <c r="O32" s="53"/>
    </row>
    <row r="33" spans="1:15" s="107" customFormat="1" ht="25.5" x14ac:dyDescent="0.2">
      <c r="A33" s="179" t="s">
        <v>169</v>
      </c>
      <c r="B33" s="115" t="s">
        <v>250</v>
      </c>
      <c r="C33" s="171" t="s">
        <v>20</v>
      </c>
      <c r="D33" s="181">
        <v>1</v>
      </c>
      <c r="E33" s="185"/>
      <c r="F33" s="112"/>
      <c r="G33" s="113"/>
      <c r="H33" s="62"/>
      <c r="I33" s="113"/>
      <c r="J33" s="53"/>
      <c r="K33" s="113"/>
      <c r="L33" s="53"/>
      <c r="M33" s="113"/>
      <c r="N33" s="53"/>
      <c r="O33" s="53"/>
    </row>
    <row r="34" spans="1:15" s="107" customFormat="1" x14ac:dyDescent="0.2">
      <c r="A34" s="102">
        <v>3</v>
      </c>
      <c r="B34" s="101" t="s">
        <v>517</v>
      </c>
      <c r="C34" s="109"/>
      <c r="D34" s="149"/>
      <c r="E34" s="61"/>
      <c r="F34" s="53"/>
      <c r="G34" s="63"/>
      <c r="H34" s="62"/>
      <c r="I34" s="63"/>
      <c r="J34" s="62"/>
      <c r="K34" s="113"/>
      <c r="L34" s="53"/>
      <c r="M34" s="113"/>
      <c r="N34" s="53"/>
      <c r="O34" s="53"/>
    </row>
    <row r="35" spans="1:15" s="107" customFormat="1" ht="63.75" x14ac:dyDescent="0.2">
      <c r="A35" s="114">
        <v>3.1</v>
      </c>
      <c r="B35" s="116" t="s">
        <v>526</v>
      </c>
      <c r="C35" s="109" t="s">
        <v>20</v>
      </c>
      <c r="D35" s="153">
        <v>1</v>
      </c>
      <c r="E35" s="61"/>
      <c r="F35" s="53"/>
      <c r="G35" s="63"/>
      <c r="H35" s="62"/>
      <c r="I35" s="63"/>
      <c r="J35" s="62"/>
      <c r="K35" s="113"/>
      <c r="L35" s="53"/>
      <c r="M35" s="113"/>
      <c r="N35" s="53"/>
      <c r="O35" s="53"/>
    </row>
    <row r="36" spans="1:15" s="52" customFormat="1" x14ac:dyDescent="0.2">
      <c r="A36" s="256"/>
      <c r="B36" s="257"/>
      <c r="C36" s="258"/>
      <c r="D36" s="259"/>
      <c r="E36" s="260"/>
      <c r="F36" s="261"/>
      <c r="G36" s="262"/>
      <c r="H36" s="261"/>
      <c r="I36" s="262"/>
      <c r="J36" s="261"/>
      <c r="K36" s="51"/>
      <c r="L36" s="50"/>
      <c r="M36" s="51"/>
      <c r="N36" s="50"/>
      <c r="O36" s="50"/>
    </row>
    <row r="37" spans="1:15" x14ac:dyDescent="0.2">
      <c r="J37" s="14" t="s">
        <v>550</v>
      </c>
      <c r="K37" s="34"/>
      <c r="L37" s="34"/>
      <c r="M37" s="34"/>
      <c r="N37" s="34"/>
      <c r="O37" s="35"/>
    </row>
    <row r="38" spans="1:15" x14ac:dyDescent="0.2">
      <c r="A38" s="253" t="s">
        <v>551</v>
      </c>
      <c r="G38" s="6"/>
      <c r="H38" s="6"/>
      <c r="I38" s="6"/>
      <c r="J38" s="6"/>
      <c r="K38" s="6"/>
      <c r="L38" s="6"/>
      <c r="M38" s="6"/>
      <c r="N38" s="6"/>
    </row>
    <row r="39" spans="1:15" x14ac:dyDescent="0.2">
      <c r="A39" s="253" t="s">
        <v>552</v>
      </c>
      <c r="G39" s="6"/>
      <c r="H39" s="6"/>
      <c r="I39" s="6"/>
      <c r="J39" s="6"/>
      <c r="K39" s="6"/>
      <c r="L39" s="6"/>
      <c r="M39" s="6"/>
      <c r="N39" s="6"/>
    </row>
    <row r="40" spans="1:15" x14ac:dyDescent="0.2">
      <c r="A40" s="253" t="s">
        <v>553</v>
      </c>
      <c r="G40" s="6"/>
      <c r="H40" s="6"/>
      <c r="I40" s="6"/>
      <c r="J40" s="6"/>
      <c r="K40" s="6"/>
      <c r="L40" s="6"/>
      <c r="M40" s="6"/>
      <c r="N40" s="6"/>
    </row>
    <row r="41" spans="1:15" x14ac:dyDescent="0.2">
      <c r="A41" s="254" t="s">
        <v>554</v>
      </c>
      <c r="E41" s="37"/>
      <c r="G41" s="6"/>
      <c r="H41" s="6"/>
      <c r="I41" s="6"/>
      <c r="J41" s="6"/>
      <c r="K41" s="6"/>
      <c r="L41" s="6"/>
      <c r="M41" s="6"/>
      <c r="N41" s="6"/>
    </row>
    <row r="42" spans="1:15" x14ac:dyDescent="0.2">
      <c r="A42" s="255" t="s">
        <v>555</v>
      </c>
      <c r="G42" s="6"/>
      <c r="H42" s="6"/>
      <c r="I42" s="6"/>
      <c r="J42" s="6"/>
      <c r="K42" s="6"/>
      <c r="L42" s="6"/>
      <c r="M42" s="6"/>
      <c r="N42" s="6"/>
    </row>
    <row r="43" spans="1:15" x14ac:dyDescent="0.2">
      <c r="A43" s="255" t="s">
        <v>556</v>
      </c>
      <c r="G43" s="6"/>
      <c r="H43" s="6"/>
      <c r="I43" s="6"/>
      <c r="J43" s="6"/>
      <c r="K43" s="6"/>
      <c r="L43" s="6"/>
      <c r="M43" s="6"/>
      <c r="N43" s="6"/>
    </row>
    <row r="44" spans="1:15" x14ac:dyDescent="0.2">
      <c r="A44" s="37" t="s">
        <v>557</v>
      </c>
    </row>
  </sheetData>
  <mergeCells count="6">
    <mergeCell ref="K8:O8"/>
    <mergeCell ref="A8:A9"/>
    <mergeCell ref="B8:B9"/>
    <mergeCell ref="C8:C9"/>
    <mergeCell ref="D8:D9"/>
    <mergeCell ref="E8:J8"/>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2-12
&amp;U0,4kV PĒCUZSKAITES ELEKTROTĪKLI Zi-KSS.</oddHeader>
    <oddFooter>&amp;C&amp;8&amp;P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P41"/>
  <sheetViews>
    <sheetView view="pageBreakPreview" zoomScaleNormal="100" zoomScaleSheetLayoutView="100" workbookViewId="0">
      <selection activeCell="L49" sqref="L49"/>
    </sheetView>
  </sheetViews>
  <sheetFormatPr defaultRowHeight="12.75" x14ac:dyDescent="0.2"/>
  <cols>
    <col min="1" max="1" width="7.7109375" style="3" customWidth="1"/>
    <col min="2" max="2" width="39.42578125" style="1" customWidth="1"/>
    <col min="3" max="3" width="5.42578125" style="2" customWidth="1"/>
    <col min="4" max="4" width="7.7109375" style="3" customWidth="1"/>
    <col min="5" max="5" width="6.28515625" style="3" customWidth="1"/>
    <col min="6" max="6" width="6.5703125" style="4" customWidth="1"/>
    <col min="7" max="7" width="6.42578125" style="5" customWidth="1"/>
    <col min="8" max="8" width="6.85546875" style="5" customWidth="1"/>
    <col min="9" max="9" width="6.28515625" style="5" customWidth="1"/>
    <col min="10" max="10" width="6.5703125" style="5" customWidth="1"/>
    <col min="11" max="14" width="8.42578125" style="5" customWidth="1"/>
    <col min="15" max="15" width="9.42578125" style="6" customWidth="1"/>
    <col min="16" max="16384" width="9.140625" style="6"/>
  </cols>
  <sheetData>
    <row r="1" spans="1:16" ht="14.25" x14ac:dyDescent="0.2">
      <c r="A1" s="39" t="s">
        <v>1</v>
      </c>
      <c r="B1" s="40"/>
      <c r="C1" s="64" t="s">
        <v>255</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514</v>
      </c>
      <c r="D3" s="41"/>
      <c r="E3" s="41"/>
      <c r="F3" s="42"/>
      <c r="G3" s="43"/>
      <c r="H3" s="43"/>
      <c r="I3" s="43"/>
      <c r="J3" s="43"/>
      <c r="K3" s="43"/>
      <c r="L3" s="43"/>
      <c r="M3" s="43"/>
      <c r="N3" s="43"/>
      <c r="O3" s="44"/>
    </row>
    <row r="4" spans="1:16" ht="15" x14ac:dyDescent="0.2">
      <c r="A4" s="39" t="s">
        <v>3</v>
      </c>
      <c r="B4" s="40"/>
      <c r="C4" s="56" t="s">
        <v>515</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547</v>
      </c>
      <c r="B6" s="40"/>
      <c r="C6" s="46"/>
      <c r="D6" s="41"/>
      <c r="E6" s="41"/>
      <c r="F6" s="42"/>
      <c r="G6" s="43"/>
      <c r="H6" s="43"/>
      <c r="I6" s="43"/>
      <c r="J6" s="43"/>
      <c r="K6" s="43"/>
      <c r="L6" s="43"/>
      <c r="M6" s="43"/>
      <c r="N6" s="47" t="s">
        <v>28</v>
      </c>
      <c r="O6" s="48"/>
    </row>
    <row r="7" spans="1:16" ht="14.25" x14ac:dyDescent="0.2">
      <c r="A7" s="10" t="s">
        <v>542</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6"/>
      <c r="B10" s="157"/>
      <c r="C10" s="59"/>
      <c r="D10" s="11"/>
      <c r="E10" s="31"/>
      <c r="F10" s="26"/>
      <c r="G10" s="32"/>
      <c r="H10" s="28"/>
      <c r="I10" s="32"/>
      <c r="J10" s="28"/>
      <c r="K10" s="32"/>
      <c r="L10" s="28"/>
      <c r="M10" s="32"/>
      <c r="N10" s="28"/>
      <c r="O10" s="33"/>
    </row>
    <row r="11" spans="1:16" s="85" customFormat="1" x14ac:dyDescent="0.2">
      <c r="A11" s="167">
        <v>1</v>
      </c>
      <c r="B11" s="168" t="s">
        <v>251</v>
      </c>
      <c r="C11" s="169"/>
      <c r="D11" s="167"/>
      <c r="E11" s="158"/>
      <c r="F11" s="159"/>
      <c r="G11" s="160"/>
      <c r="H11" s="161"/>
      <c r="I11" s="160"/>
      <c r="J11" s="161"/>
      <c r="K11" s="160"/>
      <c r="L11" s="161"/>
      <c r="M11" s="160"/>
      <c r="N11" s="161"/>
      <c r="O11" s="162"/>
    </row>
    <row r="12" spans="1:16" s="107" customFormat="1" ht="38.25" x14ac:dyDescent="0.2">
      <c r="A12" s="170" t="s">
        <v>129</v>
      </c>
      <c r="B12" s="115" t="s">
        <v>428</v>
      </c>
      <c r="C12" s="114" t="s">
        <v>50</v>
      </c>
      <c r="D12" s="233">
        <v>5</v>
      </c>
      <c r="E12" s="184"/>
      <c r="F12" s="112"/>
      <c r="G12" s="113"/>
      <c r="H12" s="62"/>
      <c r="I12" s="113"/>
      <c r="J12" s="53"/>
      <c r="K12" s="113"/>
      <c r="L12" s="53"/>
      <c r="M12" s="113"/>
      <c r="N12" s="53"/>
      <c r="O12" s="53"/>
    </row>
    <row r="13" spans="1:16" s="107" customFormat="1" ht="25.5" x14ac:dyDescent="0.2">
      <c r="A13" s="170" t="s">
        <v>130</v>
      </c>
      <c r="B13" s="115" t="s">
        <v>227</v>
      </c>
      <c r="C13" s="114" t="s">
        <v>50</v>
      </c>
      <c r="D13" s="233">
        <v>4</v>
      </c>
      <c r="E13" s="184"/>
      <c r="F13" s="112"/>
      <c r="G13" s="113"/>
      <c r="H13" s="62"/>
      <c r="I13" s="113"/>
      <c r="J13" s="53"/>
      <c r="K13" s="113"/>
      <c r="L13" s="53"/>
      <c r="M13" s="113"/>
      <c r="N13" s="53"/>
      <c r="O13" s="53"/>
    </row>
    <row r="14" spans="1:16" s="107" customFormat="1" ht="25.5" x14ac:dyDescent="0.2">
      <c r="A14" s="170" t="s">
        <v>131</v>
      </c>
      <c r="B14" s="115" t="s">
        <v>228</v>
      </c>
      <c r="C14" s="114" t="s">
        <v>50</v>
      </c>
      <c r="D14" s="233">
        <v>1</v>
      </c>
      <c r="E14" s="184"/>
      <c r="F14" s="112"/>
      <c r="G14" s="113"/>
      <c r="H14" s="62"/>
      <c r="I14" s="113"/>
      <c r="J14" s="53"/>
      <c r="K14" s="113"/>
      <c r="L14" s="53"/>
      <c r="M14" s="113"/>
      <c r="N14" s="53"/>
      <c r="O14" s="53"/>
    </row>
    <row r="15" spans="1:16" s="107" customFormat="1" x14ac:dyDescent="0.2">
      <c r="A15" s="170" t="s">
        <v>132</v>
      </c>
      <c r="B15" s="115" t="s">
        <v>230</v>
      </c>
      <c r="C15" s="114" t="s">
        <v>50</v>
      </c>
      <c r="D15" s="233">
        <v>4</v>
      </c>
      <c r="E15" s="184"/>
      <c r="F15" s="112"/>
      <c r="G15" s="113"/>
      <c r="H15" s="62"/>
      <c r="I15" s="113"/>
      <c r="J15" s="53"/>
      <c r="K15" s="113"/>
      <c r="L15" s="53"/>
      <c r="M15" s="113"/>
      <c r="N15" s="53"/>
      <c r="O15" s="53"/>
    </row>
    <row r="16" spans="1:16" s="107" customFormat="1" ht="25.5" x14ac:dyDescent="0.2">
      <c r="A16" s="170" t="s">
        <v>133</v>
      </c>
      <c r="B16" s="115" t="s">
        <v>231</v>
      </c>
      <c r="C16" s="114" t="s">
        <v>111</v>
      </c>
      <c r="D16" s="181">
        <v>2</v>
      </c>
      <c r="E16" s="184"/>
      <c r="F16" s="112"/>
      <c r="G16" s="113"/>
      <c r="H16" s="62"/>
      <c r="I16" s="113"/>
      <c r="J16" s="53"/>
      <c r="K16" s="113"/>
      <c r="L16" s="53"/>
      <c r="M16" s="113"/>
      <c r="N16" s="53"/>
      <c r="O16" s="53"/>
    </row>
    <row r="17" spans="1:15" s="107" customFormat="1" x14ac:dyDescent="0.2">
      <c r="A17" s="170" t="s">
        <v>134</v>
      </c>
      <c r="B17" s="172" t="s">
        <v>232</v>
      </c>
      <c r="C17" s="173" t="s">
        <v>20</v>
      </c>
      <c r="D17" s="181">
        <v>1</v>
      </c>
      <c r="E17" s="184"/>
      <c r="F17" s="112"/>
      <c r="G17" s="113"/>
      <c r="H17" s="62"/>
      <c r="I17" s="113"/>
      <c r="J17" s="53"/>
      <c r="K17" s="113"/>
      <c r="L17" s="53"/>
      <c r="M17" s="113"/>
      <c r="N17" s="53"/>
      <c r="O17" s="53"/>
    </row>
    <row r="18" spans="1:15" s="107" customFormat="1" x14ac:dyDescent="0.2">
      <c r="A18" s="170" t="s">
        <v>135</v>
      </c>
      <c r="B18" s="172" t="s">
        <v>233</v>
      </c>
      <c r="C18" s="173" t="s">
        <v>20</v>
      </c>
      <c r="D18" s="181">
        <v>1</v>
      </c>
      <c r="E18" s="184"/>
      <c r="F18" s="112"/>
      <c r="G18" s="113"/>
      <c r="H18" s="62"/>
      <c r="I18" s="113"/>
      <c r="J18" s="53"/>
      <c r="K18" s="113"/>
      <c r="L18" s="53"/>
      <c r="M18" s="113"/>
      <c r="N18" s="53"/>
      <c r="O18" s="53"/>
    </row>
    <row r="19" spans="1:15" s="107" customFormat="1" ht="25.5" x14ac:dyDescent="0.2">
      <c r="A19" s="170" t="s">
        <v>136</v>
      </c>
      <c r="B19" s="172" t="s">
        <v>235</v>
      </c>
      <c r="C19" s="174" t="s">
        <v>62</v>
      </c>
      <c r="D19" s="234">
        <v>4</v>
      </c>
      <c r="E19" s="61"/>
      <c r="F19" s="112"/>
      <c r="G19" s="113"/>
      <c r="H19" s="62"/>
      <c r="I19" s="63"/>
      <c r="J19" s="53"/>
      <c r="K19" s="113"/>
      <c r="L19" s="53"/>
      <c r="M19" s="113"/>
      <c r="N19" s="53"/>
      <c r="O19" s="53"/>
    </row>
    <row r="20" spans="1:15" s="166" customFormat="1" x14ac:dyDescent="0.2">
      <c r="A20" s="176">
        <v>2</v>
      </c>
      <c r="B20" s="177" t="s">
        <v>252</v>
      </c>
      <c r="C20" s="178"/>
      <c r="D20" s="183"/>
      <c r="E20" s="163"/>
      <c r="F20" s="164"/>
      <c r="G20" s="165"/>
      <c r="H20" s="164"/>
      <c r="I20" s="165"/>
      <c r="J20" s="164"/>
      <c r="K20" s="165"/>
      <c r="L20" s="164"/>
      <c r="M20" s="165"/>
      <c r="N20" s="164"/>
      <c r="O20" s="164"/>
    </row>
    <row r="21" spans="1:15" s="107" customFormat="1" x14ac:dyDescent="0.2">
      <c r="A21" s="179" t="s">
        <v>160</v>
      </c>
      <c r="B21" s="115" t="s">
        <v>239</v>
      </c>
      <c r="C21" s="171" t="s">
        <v>50</v>
      </c>
      <c r="D21" s="228">
        <v>5</v>
      </c>
      <c r="E21" s="185"/>
      <c r="F21" s="112"/>
      <c r="G21" s="113"/>
      <c r="H21" s="62"/>
      <c r="I21" s="113"/>
      <c r="J21" s="53"/>
      <c r="K21" s="113"/>
      <c r="L21" s="53"/>
      <c r="M21" s="113"/>
      <c r="N21" s="53"/>
      <c r="O21" s="53"/>
    </row>
    <row r="22" spans="1:15" s="107" customFormat="1" ht="25.5" x14ac:dyDescent="0.2">
      <c r="A22" s="179" t="s">
        <v>161</v>
      </c>
      <c r="B22" s="115" t="s">
        <v>240</v>
      </c>
      <c r="C22" s="171" t="s">
        <v>111</v>
      </c>
      <c r="D22" s="182">
        <v>2</v>
      </c>
      <c r="E22" s="185"/>
      <c r="F22" s="112"/>
      <c r="G22" s="113"/>
      <c r="H22" s="62"/>
      <c r="I22" s="113"/>
      <c r="J22" s="53"/>
      <c r="K22" s="113"/>
      <c r="L22" s="53"/>
      <c r="M22" s="113"/>
      <c r="N22" s="53"/>
      <c r="O22" s="53"/>
    </row>
    <row r="23" spans="1:15" s="107" customFormat="1" x14ac:dyDescent="0.2">
      <c r="A23" s="179" t="s">
        <v>162</v>
      </c>
      <c r="B23" s="115" t="s">
        <v>241</v>
      </c>
      <c r="C23" s="171" t="s">
        <v>50</v>
      </c>
      <c r="D23" s="233">
        <v>1</v>
      </c>
      <c r="E23" s="185"/>
      <c r="F23" s="112"/>
      <c r="G23" s="113"/>
      <c r="H23" s="62"/>
      <c r="I23" s="113"/>
      <c r="J23" s="53"/>
      <c r="K23" s="113"/>
      <c r="L23" s="53"/>
      <c r="M23" s="113"/>
      <c r="N23" s="53"/>
      <c r="O23" s="53"/>
    </row>
    <row r="24" spans="1:15" s="107" customFormat="1" x14ac:dyDescent="0.2">
      <c r="A24" s="179" t="s">
        <v>163</v>
      </c>
      <c r="B24" s="115" t="s">
        <v>242</v>
      </c>
      <c r="C24" s="171" t="s">
        <v>20</v>
      </c>
      <c r="D24" s="182">
        <v>1</v>
      </c>
      <c r="E24" s="185"/>
      <c r="F24" s="112"/>
      <c r="G24" s="113"/>
      <c r="H24" s="62"/>
      <c r="I24" s="113"/>
      <c r="J24" s="53"/>
      <c r="K24" s="113"/>
      <c r="L24" s="53"/>
      <c r="M24" s="113"/>
      <c r="N24" s="53"/>
      <c r="O24" s="53"/>
    </row>
    <row r="25" spans="1:15" s="107" customFormat="1" x14ac:dyDescent="0.2">
      <c r="A25" s="179" t="s">
        <v>164</v>
      </c>
      <c r="B25" s="115" t="s">
        <v>243</v>
      </c>
      <c r="C25" s="171" t="s">
        <v>111</v>
      </c>
      <c r="D25" s="182">
        <v>1</v>
      </c>
      <c r="E25" s="185"/>
      <c r="F25" s="112"/>
      <c r="G25" s="113"/>
      <c r="H25" s="62"/>
      <c r="I25" s="113"/>
      <c r="J25" s="53"/>
      <c r="K25" s="113"/>
      <c r="L25" s="53"/>
      <c r="M25" s="113"/>
      <c r="N25" s="53"/>
      <c r="O25" s="53"/>
    </row>
    <row r="26" spans="1:15" s="107" customFormat="1" ht="38.25" x14ac:dyDescent="0.2">
      <c r="A26" s="179" t="s">
        <v>165</v>
      </c>
      <c r="B26" s="115" t="s">
        <v>244</v>
      </c>
      <c r="C26" s="171" t="s">
        <v>20</v>
      </c>
      <c r="D26" s="182">
        <v>1</v>
      </c>
      <c r="E26" s="185"/>
      <c r="F26" s="112"/>
      <c r="G26" s="113"/>
      <c r="H26" s="62"/>
      <c r="I26" s="113"/>
      <c r="J26" s="53"/>
      <c r="K26" s="113"/>
      <c r="L26" s="53"/>
      <c r="M26" s="113"/>
      <c r="N26" s="53"/>
      <c r="O26" s="53"/>
    </row>
    <row r="27" spans="1:15" s="107" customFormat="1" ht="25.5" x14ac:dyDescent="0.2">
      <c r="A27" s="179" t="s">
        <v>166</v>
      </c>
      <c r="B27" s="180" t="s">
        <v>245</v>
      </c>
      <c r="C27" s="171" t="s">
        <v>50</v>
      </c>
      <c r="D27" s="228">
        <v>4</v>
      </c>
      <c r="E27" s="185"/>
      <c r="F27" s="112"/>
      <c r="G27" s="113"/>
      <c r="H27" s="62"/>
      <c r="I27" s="113"/>
      <c r="J27" s="53"/>
      <c r="K27" s="113"/>
      <c r="L27" s="53"/>
      <c r="M27" s="113"/>
      <c r="N27" s="53"/>
      <c r="O27" s="53"/>
    </row>
    <row r="28" spans="1:15" s="107" customFormat="1" x14ac:dyDescent="0.2">
      <c r="A28" s="179" t="s">
        <v>167</v>
      </c>
      <c r="B28" s="115" t="s">
        <v>248</v>
      </c>
      <c r="C28" s="171" t="s">
        <v>111</v>
      </c>
      <c r="D28" s="181">
        <v>1</v>
      </c>
      <c r="E28" s="185"/>
      <c r="F28" s="112"/>
      <c r="G28" s="113"/>
      <c r="H28" s="62"/>
      <c r="I28" s="113"/>
      <c r="J28" s="53"/>
      <c r="K28" s="113"/>
      <c r="L28" s="53"/>
      <c r="M28" s="113"/>
      <c r="N28" s="53"/>
      <c r="O28" s="53"/>
    </row>
    <row r="29" spans="1:15" s="107" customFormat="1" x14ac:dyDescent="0.2">
      <c r="A29" s="179" t="s">
        <v>168</v>
      </c>
      <c r="B29" s="115" t="s">
        <v>249</v>
      </c>
      <c r="C29" s="171" t="s">
        <v>111</v>
      </c>
      <c r="D29" s="181">
        <v>1</v>
      </c>
      <c r="E29" s="185"/>
      <c r="F29" s="112"/>
      <c r="G29" s="113"/>
      <c r="H29" s="62"/>
      <c r="I29" s="113"/>
      <c r="J29" s="53"/>
      <c r="K29" s="113"/>
      <c r="L29" s="53"/>
      <c r="M29" s="113"/>
      <c r="N29" s="53"/>
      <c r="O29" s="53"/>
    </row>
    <row r="30" spans="1:15" s="107" customFormat="1" ht="25.5" x14ac:dyDescent="0.2">
      <c r="A30" s="179" t="s">
        <v>169</v>
      </c>
      <c r="B30" s="115" t="s">
        <v>250</v>
      </c>
      <c r="C30" s="171" t="s">
        <v>20</v>
      </c>
      <c r="D30" s="181">
        <v>1</v>
      </c>
      <c r="E30" s="185"/>
      <c r="F30" s="112"/>
      <c r="G30" s="113"/>
      <c r="H30" s="62"/>
      <c r="I30" s="113"/>
      <c r="J30" s="53"/>
      <c r="K30" s="113"/>
      <c r="L30" s="53"/>
      <c r="M30" s="113"/>
      <c r="N30" s="53"/>
      <c r="O30" s="53"/>
    </row>
    <row r="31" spans="1:15" s="107" customFormat="1" x14ac:dyDescent="0.2">
      <c r="A31" s="102">
        <v>3</v>
      </c>
      <c r="B31" s="101" t="s">
        <v>517</v>
      </c>
      <c r="C31" s="109"/>
      <c r="D31" s="149"/>
      <c r="E31" s="61"/>
      <c r="F31" s="53"/>
      <c r="G31" s="63"/>
      <c r="H31" s="62"/>
      <c r="I31" s="63"/>
      <c r="J31" s="62"/>
      <c r="K31" s="113"/>
      <c r="L31" s="53"/>
      <c r="M31" s="113"/>
      <c r="N31" s="53"/>
      <c r="O31" s="53"/>
    </row>
    <row r="32" spans="1:15" s="107" customFormat="1" ht="63.75" x14ac:dyDescent="0.2">
      <c r="A32" s="114">
        <v>3.1</v>
      </c>
      <c r="B32" s="116" t="s">
        <v>525</v>
      </c>
      <c r="C32" s="109" t="s">
        <v>20</v>
      </c>
      <c r="D32" s="153">
        <v>1</v>
      </c>
      <c r="E32" s="61"/>
      <c r="F32" s="53"/>
      <c r="G32" s="63"/>
      <c r="H32" s="62"/>
      <c r="I32" s="63"/>
      <c r="J32" s="62"/>
      <c r="K32" s="113"/>
      <c r="L32" s="53"/>
      <c r="M32" s="113"/>
      <c r="N32" s="53"/>
      <c r="O32" s="53"/>
    </row>
    <row r="33" spans="1:15" s="52" customFormat="1" x14ac:dyDescent="0.2">
      <c r="A33" s="256"/>
      <c r="B33" s="257"/>
      <c r="C33" s="258"/>
      <c r="D33" s="259"/>
      <c r="E33" s="260"/>
      <c r="F33" s="261"/>
      <c r="G33" s="262"/>
      <c r="H33" s="261"/>
      <c r="I33" s="262"/>
      <c r="J33" s="261"/>
      <c r="K33" s="51"/>
      <c r="L33" s="50"/>
      <c r="M33" s="51"/>
      <c r="N33" s="50"/>
      <c r="O33" s="50"/>
    </row>
    <row r="34" spans="1:15" x14ac:dyDescent="0.2">
      <c r="J34" s="14" t="s">
        <v>550</v>
      </c>
      <c r="K34" s="34"/>
      <c r="L34" s="34"/>
      <c r="M34" s="34"/>
      <c r="N34" s="34"/>
      <c r="O34" s="35"/>
    </row>
    <row r="35" spans="1:15" x14ac:dyDescent="0.2">
      <c r="A35" s="253" t="s">
        <v>551</v>
      </c>
      <c r="G35" s="6"/>
      <c r="H35" s="6"/>
      <c r="I35" s="6"/>
      <c r="J35" s="6"/>
      <c r="K35" s="6"/>
      <c r="L35" s="6"/>
      <c r="M35" s="6"/>
      <c r="N35" s="6"/>
    </row>
    <row r="36" spans="1:15" x14ac:dyDescent="0.2">
      <c r="A36" s="253" t="s">
        <v>552</v>
      </c>
      <c r="G36" s="6"/>
      <c r="H36" s="6"/>
      <c r="I36" s="6"/>
      <c r="J36" s="6"/>
      <c r="K36" s="6"/>
      <c r="L36" s="6"/>
      <c r="M36" s="6"/>
      <c r="N36" s="6"/>
    </row>
    <row r="37" spans="1:15" x14ac:dyDescent="0.2">
      <c r="A37" s="253" t="s">
        <v>553</v>
      </c>
      <c r="G37" s="6"/>
      <c r="H37" s="6"/>
      <c r="I37" s="6"/>
      <c r="J37" s="6"/>
      <c r="K37" s="6"/>
      <c r="L37" s="6"/>
      <c r="M37" s="6"/>
      <c r="N37" s="6"/>
    </row>
    <row r="38" spans="1:15" x14ac:dyDescent="0.2">
      <c r="A38" s="254" t="s">
        <v>554</v>
      </c>
      <c r="E38" s="37"/>
      <c r="G38" s="6"/>
      <c r="H38" s="6"/>
      <c r="I38" s="6"/>
      <c r="J38" s="6"/>
      <c r="K38" s="6"/>
      <c r="L38" s="6"/>
      <c r="M38" s="6"/>
      <c r="N38" s="6"/>
    </row>
    <row r="39" spans="1:15" x14ac:dyDescent="0.2">
      <c r="A39" s="255" t="s">
        <v>555</v>
      </c>
      <c r="G39" s="6"/>
      <c r="H39" s="6"/>
      <c r="I39" s="6"/>
      <c r="J39" s="6"/>
      <c r="K39" s="6"/>
      <c r="L39" s="6"/>
      <c r="M39" s="6"/>
      <c r="N39" s="6"/>
    </row>
    <row r="40" spans="1:15" x14ac:dyDescent="0.2">
      <c r="A40" s="255" t="s">
        <v>556</v>
      </c>
      <c r="G40" s="6"/>
      <c r="H40" s="6"/>
      <c r="I40" s="6"/>
      <c r="J40" s="6"/>
      <c r="K40" s="6"/>
      <c r="L40" s="6"/>
      <c r="M40" s="6"/>
      <c r="N40" s="6"/>
    </row>
    <row r="41" spans="1:15" x14ac:dyDescent="0.2">
      <c r="A41" s="37" t="s">
        <v>557</v>
      </c>
    </row>
  </sheetData>
  <mergeCells count="6">
    <mergeCell ref="K8:O8"/>
    <mergeCell ref="A8:A9"/>
    <mergeCell ref="B8:B9"/>
    <mergeCell ref="C8:C9"/>
    <mergeCell ref="D8:D9"/>
    <mergeCell ref="E8:J8"/>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2-13
&amp;U0,4kV PĒCUZSKAITES ELEKTROTĪKLI Va-KSS.</oddHeader>
    <oddFooter>&amp;C&amp;8&amp;P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175"/>
  <sheetViews>
    <sheetView view="pageBreakPreview" zoomScaleNormal="100" zoomScaleSheetLayoutView="100" workbookViewId="0">
      <selection activeCell="R167" sqref="R167"/>
    </sheetView>
  </sheetViews>
  <sheetFormatPr defaultRowHeight="12.75" x14ac:dyDescent="0.2"/>
  <cols>
    <col min="1" max="1" width="7.7109375" style="3" customWidth="1"/>
    <col min="2" max="2" width="36.5703125" style="1" customWidth="1"/>
    <col min="3" max="3" width="5.42578125" style="2" customWidth="1"/>
    <col min="4" max="4" width="7.7109375" style="3" customWidth="1"/>
    <col min="5" max="5" width="6.28515625" style="3" customWidth="1"/>
    <col min="6" max="6" width="5.140625" style="4" customWidth="1"/>
    <col min="7" max="7" width="6.42578125" style="5" customWidth="1"/>
    <col min="8" max="8" width="7.7109375" style="5" customWidth="1"/>
    <col min="9" max="9" width="6.28515625" style="5" customWidth="1"/>
    <col min="10" max="10" width="7.85546875" style="5" customWidth="1"/>
    <col min="11" max="12" width="8.42578125" style="5" customWidth="1"/>
    <col min="13" max="13" width="9.28515625" style="5" customWidth="1"/>
    <col min="14" max="14" width="9.42578125" style="5" customWidth="1"/>
    <col min="15" max="15" width="9.42578125" style="6" customWidth="1"/>
    <col min="16" max="16384" width="9.140625" style="6"/>
  </cols>
  <sheetData>
    <row r="1" spans="1:16" ht="14.25" x14ac:dyDescent="0.2">
      <c r="A1" s="39" t="s">
        <v>1</v>
      </c>
      <c r="B1" s="40"/>
      <c r="C1" s="64" t="s">
        <v>254</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512</v>
      </c>
      <c r="D3" s="41"/>
      <c r="E3" s="41"/>
      <c r="F3" s="42"/>
      <c r="G3" s="43"/>
      <c r="H3" s="43"/>
      <c r="I3" s="43"/>
      <c r="J3" s="43"/>
      <c r="K3" s="43"/>
      <c r="L3" s="43"/>
      <c r="M3" s="43"/>
      <c r="N3" s="43"/>
      <c r="O3" s="44"/>
    </row>
    <row r="4" spans="1:16" ht="15" x14ac:dyDescent="0.2">
      <c r="A4" s="39" t="s">
        <v>3</v>
      </c>
      <c r="B4" s="40"/>
      <c r="C4" s="56" t="s">
        <v>513</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548</v>
      </c>
      <c r="B6" s="40"/>
      <c r="C6" s="46"/>
      <c r="D6" s="41"/>
      <c r="E6" s="41"/>
      <c r="F6" s="42"/>
      <c r="G6" s="43"/>
      <c r="H6" s="43"/>
      <c r="I6" s="43"/>
      <c r="J6" s="43"/>
      <c r="K6" s="43"/>
      <c r="L6" s="43"/>
      <c r="M6" s="43"/>
      <c r="N6" s="47" t="s">
        <v>28</v>
      </c>
      <c r="O6" s="48"/>
    </row>
    <row r="7" spans="1:16" ht="14.25" x14ac:dyDescent="0.2">
      <c r="A7" s="10" t="s">
        <v>542</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
      <c r="B10" s="29"/>
      <c r="C10" s="30"/>
      <c r="D10" s="22"/>
      <c r="E10" s="31"/>
      <c r="F10" s="26"/>
      <c r="G10" s="32"/>
      <c r="H10" s="28"/>
      <c r="I10" s="32"/>
      <c r="J10" s="28"/>
      <c r="K10" s="32"/>
      <c r="L10" s="28"/>
      <c r="M10" s="32"/>
      <c r="N10" s="28"/>
      <c r="O10" s="33"/>
    </row>
    <row r="11" spans="1:16" s="107" customFormat="1" ht="25.5" x14ac:dyDescent="0.2">
      <c r="A11" s="100">
        <v>1</v>
      </c>
      <c r="B11" s="101" t="s">
        <v>48</v>
      </c>
      <c r="C11" s="102"/>
      <c r="D11" s="134"/>
      <c r="E11" s="104"/>
      <c r="F11" s="105"/>
      <c r="G11" s="106"/>
      <c r="H11" s="105"/>
      <c r="I11" s="106"/>
      <c r="J11" s="105"/>
      <c r="K11" s="106"/>
      <c r="L11" s="105"/>
      <c r="M11" s="106"/>
      <c r="N11" s="105"/>
      <c r="O11" s="105"/>
    </row>
    <row r="12" spans="1:16" s="107" customFormat="1" ht="51" x14ac:dyDescent="0.2">
      <c r="A12" s="109" t="s">
        <v>129</v>
      </c>
      <c r="B12" s="120" t="s">
        <v>49</v>
      </c>
      <c r="C12" s="121" t="s">
        <v>50</v>
      </c>
      <c r="D12" s="120">
        <f>198.7+58.9+137.7+1.4</f>
        <v>396.69999999999993</v>
      </c>
      <c r="E12" s="185"/>
      <c r="F12" s="112"/>
      <c r="G12" s="113"/>
      <c r="H12" s="62"/>
      <c r="I12" s="113"/>
      <c r="J12" s="53"/>
      <c r="K12" s="113"/>
      <c r="L12" s="53"/>
      <c r="M12" s="113"/>
      <c r="N12" s="53"/>
      <c r="O12" s="53"/>
    </row>
    <row r="13" spans="1:16" s="107" customFormat="1" ht="51" x14ac:dyDescent="0.2">
      <c r="A13" s="109" t="s">
        <v>130</v>
      </c>
      <c r="B13" s="120" t="s">
        <v>51</v>
      </c>
      <c r="C13" s="121" t="s">
        <v>50</v>
      </c>
      <c r="D13" s="120">
        <f>94.8+2.7+42+58.3+84.7</f>
        <v>282.5</v>
      </c>
      <c r="E13" s="185"/>
      <c r="F13" s="112"/>
      <c r="G13" s="113"/>
      <c r="H13" s="62"/>
      <c r="I13" s="113"/>
      <c r="J13" s="53"/>
      <c r="K13" s="113"/>
      <c r="L13" s="53"/>
      <c r="M13" s="113"/>
      <c r="N13" s="53"/>
      <c r="O13" s="53"/>
    </row>
    <row r="14" spans="1:16" s="107" customFormat="1" ht="51" x14ac:dyDescent="0.2">
      <c r="A14" s="109" t="s">
        <v>131</v>
      </c>
      <c r="B14" s="120" t="s">
        <v>52</v>
      </c>
      <c r="C14" s="121" t="s">
        <v>50</v>
      </c>
      <c r="D14" s="120">
        <f>38.3+26.3+42+98.7</f>
        <v>205.3</v>
      </c>
      <c r="E14" s="185"/>
      <c r="F14" s="112"/>
      <c r="G14" s="113"/>
      <c r="H14" s="62"/>
      <c r="I14" s="113"/>
      <c r="J14" s="53"/>
      <c r="K14" s="113"/>
      <c r="L14" s="53"/>
      <c r="M14" s="113"/>
      <c r="N14" s="53"/>
      <c r="O14" s="53"/>
    </row>
    <row r="15" spans="1:16" s="107" customFormat="1" ht="51" x14ac:dyDescent="0.2">
      <c r="A15" s="109" t="s">
        <v>132</v>
      </c>
      <c r="B15" s="120" t="s">
        <v>53</v>
      </c>
      <c r="C15" s="121" t="s">
        <v>50</v>
      </c>
      <c r="D15" s="120">
        <f>95.1+94.6</f>
        <v>189.7</v>
      </c>
      <c r="E15" s="185"/>
      <c r="F15" s="112"/>
      <c r="G15" s="113"/>
      <c r="H15" s="62"/>
      <c r="I15" s="113"/>
      <c r="J15" s="53"/>
      <c r="K15" s="113"/>
      <c r="L15" s="53"/>
      <c r="M15" s="113"/>
      <c r="N15" s="53"/>
      <c r="O15" s="53"/>
    </row>
    <row r="16" spans="1:16" s="107" customFormat="1" ht="51" x14ac:dyDescent="0.2">
      <c r="A16" s="109" t="s">
        <v>133</v>
      </c>
      <c r="B16" s="120" t="s">
        <v>54</v>
      </c>
      <c r="C16" s="121" t="s">
        <v>50</v>
      </c>
      <c r="D16" s="120">
        <f>96.1+4.6+19.8+36.8+86.9+4</f>
        <v>248.2</v>
      </c>
      <c r="E16" s="185"/>
      <c r="F16" s="112"/>
      <c r="G16" s="113"/>
      <c r="H16" s="62"/>
      <c r="I16" s="113"/>
      <c r="J16" s="53"/>
      <c r="K16" s="113"/>
      <c r="L16" s="53"/>
      <c r="M16" s="113"/>
      <c r="N16" s="53"/>
      <c r="O16" s="53"/>
    </row>
    <row r="17" spans="1:15" s="107" customFormat="1" ht="63.75" x14ac:dyDescent="0.2">
      <c r="A17" s="109" t="s">
        <v>134</v>
      </c>
      <c r="B17" s="120" t="s">
        <v>55</v>
      </c>
      <c r="C17" s="121" t="s">
        <v>50</v>
      </c>
      <c r="D17" s="120">
        <v>160.9</v>
      </c>
      <c r="E17" s="185"/>
      <c r="F17" s="112"/>
      <c r="G17" s="113"/>
      <c r="H17" s="62"/>
      <c r="I17" s="113"/>
      <c r="J17" s="53"/>
      <c r="K17" s="113"/>
      <c r="L17" s="53"/>
      <c r="M17" s="113"/>
      <c r="N17" s="53"/>
      <c r="O17" s="53"/>
    </row>
    <row r="18" spans="1:15" s="107" customFormat="1" ht="63.75" x14ac:dyDescent="0.2">
      <c r="A18" s="109" t="s">
        <v>135</v>
      </c>
      <c r="B18" s="120" t="s">
        <v>56</v>
      </c>
      <c r="C18" s="121" t="s">
        <v>50</v>
      </c>
      <c r="D18" s="120">
        <v>4.2</v>
      </c>
      <c r="E18" s="185"/>
      <c r="F18" s="112"/>
      <c r="G18" s="113"/>
      <c r="H18" s="62"/>
      <c r="I18" s="113"/>
      <c r="J18" s="53"/>
      <c r="K18" s="113"/>
      <c r="L18" s="53"/>
      <c r="M18" s="113"/>
      <c r="N18" s="53"/>
      <c r="O18" s="53"/>
    </row>
    <row r="19" spans="1:15" s="107" customFormat="1" ht="25.5" x14ac:dyDescent="0.2">
      <c r="A19" s="109" t="s">
        <v>136</v>
      </c>
      <c r="B19" s="120" t="s">
        <v>57</v>
      </c>
      <c r="C19" s="121" t="s">
        <v>50</v>
      </c>
      <c r="D19" s="225">
        <f>177.7+15.3+72.3</f>
        <v>265.3</v>
      </c>
      <c r="E19" s="185"/>
      <c r="F19" s="112"/>
      <c r="G19" s="113"/>
      <c r="H19" s="62"/>
      <c r="I19" s="113"/>
      <c r="J19" s="53"/>
      <c r="K19" s="113"/>
      <c r="L19" s="53"/>
      <c r="M19" s="113"/>
      <c r="N19" s="53"/>
      <c r="O19" s="53"/>
    </row>
    <row r="20" spans="1:15" s="107" customFormat="1" x14ac:dyDescent="0.2">
      <c r="A20" s="109" t="s">
        <v>137</v>
      </c>
      <c r="B20" s="120" t="s">
        <v>58</v>
      </c>
      <c r="C20" s="121" t="s">
        <v>59</v>
      </c>
      <c r="D20" s="120">
        <v>6</v>
      </c>
      <c r="E20" s="111"/>
      <c r="F20" s="53"/>
      <c r="G20" s="113"/>
      <c r="H20" s="62"/>
      <c r="I20" s="113"/>
      <c r="J20" s="53"/>
      <c r="K20" s="113"/>
      <c r="L20" s="53"/>
      <c r="M20" s="113"/>
      <c r="N20" s="53"/>
      <c r="O20" s="53"/>
    </row>
    <row r="21" spans="1:15" s="107" customFormat="1" ht="63.75" x14ac:dyDescent="0.2">
      <c r="A21" s="109" t="s">
        <v>138</v>
      </c>
      <c r="B21" s="120" t="s">
        <v>60</v>
      </c>
      <c r="C21" s="121" t="s">
        <v>50</v>
      </c>
      <c r="D21" s="135">
        <f>SUM(D13:D18)</f>
        <v>1090.8000000000002</v>
      </c>
      <c r="E21" s="111"/>
      <c r="F21" s="53"/>
      <c r="G21" s="113"/>
      <c r="H21" s="53"/>
      <c r="I21" s="113"/>
      <c r="J21" s="53"/>
      <c r="K21" s="113"/>
      <c r="L21" s="53"/>
      <c r="M21" s="113"/>
      <c r="N21" s="53"/>
      <c r="O21" s="53"/>
    </row>
    <row r="22" spans="1:15" s="107" customFormat="1" ht="25.5" x14ac:dyDescent="0.2">
      <c r="A22" s="109" t="s">
        <v>139</v>
      </c>
      <c r="B22" s="120" t="s">
        <v>61</v>
      </c>
      <c r="C22" s="121" t="s">
        <v>123</v>
      </c>
      <c r="D22" s="225">
        <f>85+203+650+208</f>
        <v>1146</v>
      </c>
      <c r="E22" s="61"/>
      <c r="F22" s="53"/>
      <c r="G22" s="113"/>
      <c r="H22" s="62"/>
      <c r="I22" s="63"/>
      <c r="J22" s="53"/>
      <c r="K22" s="113"/>
      <c r="L22" s="53"/>
      <c r="M22" s="113"/>
      <c r="N22" s="53"/>
      <c r="O22" s="53"/>
    </row>
    <row r="23" spans="1:15" s="107" customFormat="1" ht="25.5" x14ac:dyDescent="0.2">
      <c r="A23" s="109" t="s">
        <v>140</v>
      </c>
      <c r="B23" s="120" t="s">
        <v>63</v>
      </c>
      <c r="C23" s="121" t="s">
        <v>123</v>
      </c>
      <c r="D23" s="225">
        <f>D22</f>
        <v>1146</v>
      </c>
      <c r="E23" s="61"/>
      <c r="F23" s="53"/>
      <c r="G23" s="113"/>
      <c r="H23" s="62"/>
      <c r="I23" s="63"/>
      <c r="J23" s="53"/>
      <c r="K23" s="113"/>
      <c r="L23" s="53"/>
      <c r="M23" s="113"/>
      <c r="N23" s="53"/>
      <c r="O23" s="53"/>
    </row>
    <row r="24" spans="1:15" s="107" customFormat="1" ht="25.5" x14ac:dyDescent="0.2">
      <c r="A24" s="109" t="s">
        <v>141</v>
      </c>
      <c r="B24" s="120" t="s">
        <v>64</v>
      </c>
      <c r="C24" s="121" t="s">
        <v>123</v>
      </c>
      <c r="D24" s="225">
        <f>4.2+4.5+604+173+17+5+2</f>
        <v>809.7</v>
      </c>
      <c r="E24" s="61"/>
      <c r="F24" s="53"/>
      <c r="G24" s="113"/>
      <c r="H24" s="62"/>
      <c r="I24" s="63"/>
      <c r="J24" s="53"/>
      <c r="K24" s="113"/>
      <c r="L24" s="53"/>
      <c r="M24" s="113"/>
      <c r="N24" s="53"/>
      <c r="O24" s="53"/>
    </row>
    <row r="25" spans="1:15" s="107" customFormat="1" ht="25.5" x14ac:dyDescent="0.2">
      <c r="A25" s="109" t="s">
        <v>142</v>
      </c>
      <c r="B25" s="120" t="s">
        <v>65</v>
      </c>
      <c r="C25" s="121" t="s">
        <v>123</v>
      </c>
      <c r="D25" s="225">
        <f>D24</f>
        <v>809.7</v>
      </c>
      <c r="E25" s="111"/>
      <c r="F25" s="53"/>
      <c r="G25" s="113"/>
      <c r="H25" s="62"/>
      <c r="I25" s="113"/>
      <c r="J25" s="53"/>
      <c r="K25" s="113"/>
      <c r="L25" s="53"/>
      <c r="M25" s="113"/>
      <c r="N25" s="53"/>
      <c r="O25" s="53"/>
    </row>
    <row r="26" spans="1:15" s="107" customFormat="1" ht="25.5" x14ac:dyDescent="0.2">
      <c r="A26" s="109" t="s">
        <v>143</v>
      </c>
      <c r="B26" s="120" t="s">
        <v>66</v>
      </c>
      <c r="C26" s="121" t="s">
        <v>123</v>
      </c>
      <c r="D26" s="225">
        <f>103.5+22+123+2+14+34+6.5+3+123+26+3+15+2+2+4+4+18+13+18+10+12+8</f>
        <v>566</v>
      </c>
      <c r="E26" s="111"/>
      <c r="F26" s="53"/>
      <c r="G26" s="113"/>
      <c r="H26" s="53"/>
      <c r="I26" s="113"/>
      <c r="J26" s="53"/>
      <c r="K26" s="113"/>
      <c r="L26" s="53"/>
      <c r="M26" s="113"/>
      <c r="N26" s="53"/>
      <c r="O26" s="53"/>
    </row>
    <row r="27" spans="1:15" s="107" customFormat="1" ht="51" x14ac:dyDescent="0.2">
      <c r="A27" s="109" t="s">
        <v>144</v>
      </c>
      <c r="B27" s="120" t="s">
        <v>67</v>
      </c>
      <c r="C27" s="121" t="s">
        <v>123</v>
      </c>
      <c r="D27" s="225">
        <f>D26</f>
        <v>566</v>
      </c>
      <c r="E27" s="61"/>
      <c r="F27" s="53"/>
      <c r="G27" s="113"/>
      <c r="H27" s="62"/>
      <c r="I27" s="63"/>
      <c r="J27" s="53"/>
      <c r="K27" s="113"/>
      <c r="L27" s="53"/>
      <c r="M27" s="113"/>
      <c r="N27" s="53"/>
      <c r="O27" s="53"/>
    </row>
    <row r="28" spans="1:15" s="107" customFormat="1" ht="25.5" x14ac:dyDescent="0.2">
      <c r="A28" s="109" t="s">
        <v>145</v>
      </c>
      <c r="B28" s="120" t="s">
        <v>68</v>
      </c>
      <c r="C28" s="121" t="s">
        <v>124</v>
      </c>
      <c r="D28" s="225">
        <v>219.82</v>
      </c>
      <c r="E28" s="187"/>
      <c r="F28" s="53"/>
      <c r="G28" s="113"/>
      <c r="H28" s="53"/>
      <c r="I28" s="113"/>
      <c r="J28" s="53"/>
      <c r="K28" s="113"/>
      <c r="L28" s="53"/>
      <c r="M28" s="113"/>
      <c r="N28" s="53"/>
      <c r="O28" s="53"/>
    </row>
    <row r="29" spans="1:15" s="107" customFormat="1" ht="14.25" x14ac:dyDescent="0.2">
      <c r="A29" s="109" t="s">
        <v>146</v>
      </c>
      <c r="B29" s="120" t="s">
        <v>70</v>
      </c>
      <c r="C29" s="121" t="s">
        <v>124</v>
      </c>
      <c r="D29" s="225">
        <v>453.21</v>
      </c>
      <c r="E29" s="187"/>
      <c r="F29" s="53"/>
      <c r="G29" s="113"/>
      <c r="H29" s="53"/>
      <c r="I29" s="113"/>
      <c r="J29" s="53"/>
      <c r="K29" s="113"/>
      <c r="L29" s="53"/>
      <c r="M29" s="113"/>
      <c r="N29" s="53"/>
      <c r="O29" s="53"/>
    </row>
    <row r="30" spans="1:15" s="107" customFormat="1" x14ac:dyDescent="0.2">
      <c r="A30" s="109" t="s">
        <v>147</v>
      </c>
      <c r="B30" s="120" t="s">
        <v>71</v>
      </c>
      <c r="C30" s="121" t="s">
        <v>50</v>
      </c>
      <c r="D30" s="225">
        <f>SUM(D12:D18)</f>
        <v>1487.5000000000002</v>
      </c>
      <c r="E30" s="60"/>
      <c r="F30" s="53"/>
      <c r="G30" s="113"/>
      <c r="H30" s="62"/>
      <c r="I30" s="113"/>
      <c r="J30" s="53"/>
      <c r="K30" s="113"/>
      <c r="L30" s="53"/>
      <c r="M30" s="113"/>
      <c r="N30" s="53"/>
      <c r="O30" s="53"/>
    </row>
    <row r="31" spans="1:15" s="107" customFormat="1" x14ac:dyDescent="0.2">
      <c r="A31" s="100"/>
      <c r="B31" s="123" t="s">
        <v>72</v>
      </c>
      <c r="C31" s="123"/>
      <c r="D31" s="123"/>
      <c r="E31" s="104"/>
      <c r="F31" s="105"/>
      <c r="G31" s="106"/>
      <c r="H31" s="105"/>
      <c r="I31" s="106"/>
      <c r="J31" s="105"/>
      <c r="K31" s="106"/>
      <c r="L31" s="105"/>
      <c r="M31" s="106"/>
      <c r="N31" s="105"/>
      <c r="O31" s="105"/>
    </row>
    <row r="32" spans="1:15" s="107" customFormat="1" ht="51" x14ac:dyDescent="0.2">
      <c r="A32" s="109" t="s">
        <v>148</v>
      </c>
      <c r="B32" s="120" t="s">
        <v>73</v>
      </c>
      <c r="C32" s="121" t="s">
        <v>50</v>
      </c>
      <c r="D32" s="225">
        <v>210.9</v>
      </c>
      <c r="E32" s="185"/>
      <c r="F32" s="112"/>
      <c r="G32" s="113"/>
      <c r="H32" s="62"/>
      <c r="I32" s="113"/>
      <c r="J32" s="53"/>
      <c r="K32" s="113"/>
      <c r="L32" s="53"/>
      <c r="M32" s="113"/>
      <c r="N32" s="53"/>
      <c r="O32" s="53"/>
    </row>
    <row r="33" spans="1:15" s="107" customFormat="1" ht="25.5" x14ac:dyDescent="0.2">
      <c r="A33" s="109" t="s">
        <v>149</v>
      </c>
      <c r="B33" s="120" t="s">
        <v>74</v>
      </c>
      <c r="C33" s="121" t="s">
        <v>123</v>
      </c>
      <c r="D33" s="225">
        <f>2.5+7</f>
        <v>9.5</v>
      </c>
      <c r="E33" s="185"/>
      <c r="F33" s="112"/>
      <c r="G33" s="113"/>
      <c r="H33" s="62"/>
      <c r="I33" s="113"/>
      <c r="J33" s="53"/>
      <c r="K33" s="113"/>
      <c r="L33" s="53"/>
      <c r="M33" s="113"/>
      <c r="N33" s="53"/>
      <c r="O33" s="53"/>
    </row>
    <row r="34" spans="1:15" s="107" customFormat="1" ht="25.5" x14ac:dyDescent="0.2">
      <c r="A34" s="109" t="s">
        <v>150</v>
      </c>
      <c r="B34" s="120" t="s">
        <v>75</v>
      </c>
      <c r="C34" s="121" t="s">
        <v>123</v>
      </c>
      <c r="D34" s="225">
        <f>D33</f>
        <v>9.5</v>
      </c>
      <c r="E34" s="185"/>
      <c r="F34" s="112"/>
      <c r="G34" s="113"/>
      <c r="H34" s="62"/>
      <c r="I34" s="113"/>
      <c r="J34" s="53"/>
      <c r="K34" s="113"/>
      <c r="L34" s="53"/>
      <c r="M34" s="113"/>
      <c r="N34" s="53"/>
      <c r="O34" s="53"/>
    </row>
    <row r="35" spans="1:15" s="107" customFormat="1" ht="25.5" x14ac:dyDescent="0.2">
      <c r="A35" s="109" t="s">
        <v>151</v>
      </c>
      <c r="B35" s="120" t="s">
        <v>61</v>
      </c>
      <c r="C35" s="121" t="s">
        <v>123</v>
      </c>
      <c r="D35" s="225">
        <f>3+4.5+8+6.2+2+1.5+2+3+5+2+6.5+6+3.5+4</f>
        <v>57.2</v>
      </c>
      <c r="E35" s="61"/>
      <c r="F35" s="53"/>
      <c r="G35" s="113"/>
      <c r="H35" s="62"/>
      <c r="I35" s="63"/>
      <c r="J35" s="53"/>
      <c r="K35" s="113"/>
      <c r="L35" s="53"/>
      <c r="M35" s="113"/>
      <c r="N35" s="53"/>
      <c r="O35" s="53"/>
    </row>
    <row r="36" spans="1:15" s="107" customFormat="1" ht="25.5" x14ac:dyDescent="0.2">
      <c r="A36" s="109" t="s">
        <v>152</v>
      </c>
      <c r="B36" s="120" t="s">
        <v>63</v>
      </c>
      <c r="C36" s="121" t="s">
        <v>123</v>
      </c>
      <c r="D36" s="225">
        <f>D35</f>
        <v>57.2</v>
      </c>
      <c r="E36" s="61"/>
      <c r="F36" s="53"/>
      <c r="G36" s="113"/>
      <c r="H36" s="62"/>
      <c r="I36" s="63"/>
      <c r="J36" s="53"/>
      <c r="K36" s="113"/>
      <c r="L36" s="53"/>
      <c r="M36" s="113"/>
      <c r="N36" s="53"/>
      <c r="O36" s="53"/>
    </row>
    <row r="37" spans="1:15" s="107" customFormat="1" ht="25.5" x14ac:dyDescent="0.2">
      <c r="A37" s="109" t="s">
        <v>153</v>
      </c>
      <c r="B37" s="120" t="s">
        <v>64</v>
      </c>
      <c r="C37" s="121" t="s">
        <v>123</v>
      </c>
      <c r="D37" s="225">
        <f>10+2+1+4+2+1.5+1.5+3+2+7.5+2+4.5+14+12+7.5</f>
        <v>74.5</v>
      </c>
      <c r="E37" s="61"/>
      <c r="F37" s="53"/>
      <c r="G37" s="113"/>
      <c r="H37" s="62"/>
      <c r="I37" s="63"/>
      <c r="J37" s="53"/>
      <c r="K37" s="113"/>
      <c r="L37" s="53"/>
      <c r="M37" s="113"/>
      <c r="N37" s="53"/>
      <c r="O37" s="53"/>
    </row>
    <row r="38" spans="1:15" s="107" customFormat="1" ht="25.5" x14ac:dyDescent="0.2">
      <c r="A38" s="109" t="s">
        <v>154</v>
      </c>
      <c r="B38" s="120" t="s">
        <v>65</v>
      </c>
      <c r="C38" s="121" t="s">
        <v>123</v>
      </c>
      <c r="D38" s="225">
        <f>D37</f>
        <v>74.5</v>
      </c>
      <c r="E38" s="111"/>
      <c r="F38" s="53"/>
      <c r="G38" s="113"/>
      <c r="H38" s="62"/>
      <c r="I38" s="113"/>
      <c r="J38" s="53"/>
      <c r="K38" s="113"/>
      <c r="L38" s="53"/>
      <c r="M38" s="113"/>
      <c r="N38" s="53"/>
      <c r="O38" s="53"/>
    </row>
    <row r="39" spans="1:15" s="107" customFormat="1" ht="25.5" x14ac:dyDescent="0.2">
      <c r="A39" s="109" t="s">
        <v>155</v>
      </c>
      <c r="B39" s="120" t="s">
        <v>66</v>
      </c>
      <c r="C39" s="121" t="s">
        <v>123</v>
      </c>
      <c r="D39" s="225">
        <f>0.5+11+10+2+10+3.5+4+6+14+4+7+2+9+5+6+30+21+6+10</f>
        <v>161</v>
      </c>
      <c r="E39" s="111"/>
      <c r="F39" s="53"/>
      <c r="G39" s="113"/>
      <c r="H39" s="53"/>
      <c r="I39" s="113"/>
      <c r="J39" s="53"/>
      <c r="K39" s="113"/>
      <c r="L39" s="53"/>
      <c r="M39" s="113"/>
      <c r="N39" s="53"/>
      <c r="O39" s="53"/>
    </row>
    <row r="40" spans="1:15" s="107" customFormat="1" ht="51" x14ac:dyDescent="0.2">
      <c r="A40" s="109" t="s">
        <v>156</v>
      </c>
      <c r="B40" s="120" t="s">
        <v>67</v>
      </c>
      <c r="C40" s="121" t="s">
        <v>123</v>
      </c>
      <c r="D40" s="225">
        <f>D39</f>
        <v>161</v>
      </c>
      <c r="E40" s="61"/>
      <c r="F40" s="53"/>
      <c r="G40" s="113"/>
      <c r="H40" s="62"/>
      <c r="I40" s="63"/>
      <c r="J40" s="53"/>
      <c r="K40" s="113"/>
      <c r="L40" s="53"/>
      <c r="M40" s="113"/>
      <c r="N40" s="53"/>
      <c r="O40" s="53"/>
    </row>
    <row r="41" spans="1:15" s="107" customFormat="1" ht="25.5" x14ac:dyDescent="0.2">
      <c r="A41" s="109" t="s">
        <v>157</v>
      </c>
      <c r="B41" s="120" t="s">
        <v>68</v>
      </c>
      <c r="C41" s="121" t="s">
        <v>124</v>
      </c>
      <c r="D41" s="225">
        <v>30.37</v>
      </c>
      <c r="E41" s="187"/>
      <c r="F41" s="53"/>
      <c r="G41" s="113"/>
      <c r="H41" s="53"/>
      <c r="I41" s="113"/>
      <c r="J41" s="53"/>
      <c r="K41" s="113"/>
      <c r="L41" s="53"/>
      <c r="M41" s="113"/>
      <c r="N41" s="53"/>
      <c r="O41" s="53"/>
    </row>
    <row r="42" spans="1:15" s="107" customFormat="1" ht="14.25" x14ac:dyDescent="0.2">
      <c r="A42" s="109" t="s">
        <v>158</v>
      </c>
      <c r="B42" s="120" t="s">
        <v>76</v>
      </c>
      <c r="C42" s="121" t="s">
        <v>124</v>
      </c>
      <c r="D42" s="225">
        <v>58.63</v>
      </c>
      <c r="E42" s="187"/>
      <c r="F42" s="53"/>
      <c r="G42" s="113"/>
      <c r="H42" s="53"/>
      <c r="I42" s="113"/>
      <c r="J42" s="53"/>
      <c r="K42" s="113"/>
      <c r="L42" s="53"/>
      <c r="M42" s="113"/>
      <c r="N42" s="53"/>
      <c r="O42" s="53"/>
    </row>
    <row r="43" spans="1:15" s="107" customFormat="1" x14ac:dyDescent="0.2">
      <c r="A43" s="109" t="s">
        <v>159</v>
      </c>
      <c r="B43" s="120" t="s">
        <v>71</v>
      </c>
      <c r="C43" s="121" t="s">
        <v>50</v>
      </c>
      <c r="D43" s="225">
        <f>D32</f>
        <v>210.9</v>
      </c>
      <c r="E43" s="60"/>
      <c r="F43" s="53"/>
      <c r="G43" s="113"/>
      <c r="H43" s="62"/>
      <c r="I43" s="113"/>
      <c r="J43" s="53"/>
      <c r="K43" s="113"/>
      <c r="L43" s="53"/>
      <c r="M43" s="113"/>
      <c r="N43" s="53"/>
      <c r="O43" s="53"/>
    </row>
    <row r="44" spans="1:15" s="107" customFormat="1" ht="25.5" x14ac:dyDescent="0.2">
      <c r="A44" s="100">
        <v>2</v>
      </c>
      <c r="B44" s="101" t="s">
        <v>77</v>
      </c>
      <c r="C44" s="102"/>
      <c r="D44" s="134"/>
      <c r="E44" s="104"/>
      <c r="F44" s="105"/>
      <c r="G44" s="106"/>
      <c r="H44" s="105"/>
      <c r="I44" s="106"/>
      <c r="J44" s="105"/>
      <c r="K44" s="106"/>
      <c r="L44" s="105"/>
      <c r="M44" s="106"/>
      <c r="N44" s="105"/>
      <c r="O44" s="105"/>
    </row>
    <row r="45" spans="1:15" s="107" customFormat="1" ht="51" x14ac:dyDescent="0.2">
      <c r="A45" s="109" t="s">
        <v>160</v>
      </c>
      <c r="B45" s="125" t="s">
        <v>78</v>
      </c>
      <c r="C45" s="122" t="s">
        <v>50</v>
      </c>
      <c r="D45" s="225">
        <v>1322.4</v>
      </c>
      <c r="E45" s="185"/>
      <c r="F45" s="112"/>
      <c r="G45" s="113"/>
      <c r="H45" s="62"/>
      <c r="I45" s="113"/>
      <c r="J45" s="53"/>
      <c r="K45" s="113"/>
      <c r="L45" s="53"/>
      <c r="M45" s="113"/>
      <c r="N45" s="53"/>
      <c r="O45" s="53"/>
    </row>
    <row r="46" spans="1:15" s="107" customFormat="1" ht="51" x14ac:dyDescent="0.2">
      <c r="A46" s="109" t="s">
        <v>161</v>
      </c>
      <c r="B46" s="125" t="s">
        <v>79</v>
      </c>
      <c r="C46" s="122" t="s">
        <v>50</v>
      </c>
      <c r="D46" s="225">
        <v>210.9</v>
      </c>
      <c r="E46" s="185"/>
      <c r="F46" s="112"/>
      <c r="G46" s="113"/>
      <c r="H46" s="62"/>
      <c r="I46" s="113"/>
      <c r="J46" s="53"/>
      <c r="K46" s="113"/>
      <c r="L46" s="53"/>
      <c r="M46" s="113"/>
      <c r="N46" s="53"/>
      <c r="O46" s="53"/>
    </row>
    <row r="47" spans="1:15" s="107" customFormat="1" ht="102" x14ac:dyDescent="0.2">
      <c r="A47" s="109" t="s">
        <v>162</v>
      </c>
      <c r="B47" s="125" t="s">
        <v>80</v>
      </c>
      <c r="C47" s="122" t="s">
        <v>20</v>
      </c>
      <c r="D47" s="136">
        <v>10</v>
      </c>
      <c r="E47" s="111"/>
      <c r="F47" s="53"/>
      <c r="G47" s="113"/>
      <c r="H47" s="53"/>
      <c r="I47" s="113"/>
      <c r="J47" s="53"/>
      <c r="K47" s="113"/>
      <c r="L47" s="53"/>
      <c r="M47" s="113"/>
      <c r="N47" s="53"/>
      <c r="O47" s="53"/>
    </row>
    <row r="48" spans="1:15" s="107" customFormat="1" ht="102" x14ac:dyDescent="0.2">
      <c r="A48" s="109" t="s">
        <v>163</v>
      </c>
      <c r="B48" s="125" t="s">
        <v>81</v>
      </c>
      <c r="C48" s="122" t="s">
        <v>20</v>
      </c>
      <c r="D48" s="136">
        <v>7</v>
      </c>
      <c r="E48" s="111"/>
      <c r="F48" s="53"/>
      <c r="G48" s="113"/>
      <c r="H48" s="53"/>
      <c r="I48" s="113"/>
      <c r="J48" s="53"/>
      <c r="K48" s="113"/>
      <c r="L48" s="53"/>
      <c r="M48" s="113"/>
      <c r="N48" s="53"/>
      <c r="O48" s="53"/>
    </row>
    <row r="49" spans="1:15" s="107" customFormat="1" ht="140.25" x14ac:dyDescent="0.2">
      <c r="A49" s="109" t="s">
        <v>164</v>
      </c>
      <c r="B49" s="125" t="s">
        <v>82</v>
      </c>
      <c r="C49" s="122" t="s">
        <v>20</v>
      </c>
      <c r="D49" s="136">
        <v>3</v>
      </c>
      <c r="E49" s="111"/>
      <c r="F49" s="53"/>
      <c r="G49" s="113"/>
      <c r="H49" s="62"/>
      <c r="I49" s="113"/>
      <c r="J49" s="53"/>
      <c r="K49" s="113"/>
      <c r="L49" s="53"/>
      <c r="M49" s="113"/>
      <c r="N49" s="53"/>
      <c r="O49" s="53"/>
    </row>
    <row r="50" spans="1:15" s="107" customFormat="1" ht="51" x14ac:dyDescent="0.2">
      <c r="A50" s="109" t="s">
        <v>165</v>
      </c>
      <c r="B50" s="125" t="s">
        <v>83</v>
      </c>
      <c r="C50" s="122" t="s">
        <v>20</v>
      </c>
      <c r="D50" s="136">
        <v>16</v>
      </c>
      <c r="E50" s="111"/>
      <c r="F50" s="53"/>
      <c r="G50" s="113"/>
      <c r="H50" s="62"/>
      <c r="I50" s="113"/>
      <c r="J50" s="53"/>
      <c r="K50" s="113"/>
      <c r="L50" s="53"/>
      <c r="M50" s="113"/>
      <c r="N50" s="53"/>
      <c r="O50" s="53"/>
    </row>
    <row r="51" spans="1:15" s="107" customFormat="1" ht="51" x14ac:dyDescent="0.2">
      <c r="A51" s="109" t="s">
        <v>166</v>
      </c>
      <c r="B51" s="125" t="s">
        <v>84</v>
      </c>
      <c r="C51" s="122" t="s">
        <v>20</v>
      </c>
      <c r="D51" s="136">
        <v>9</v>
      </c>
      <c r="E51" s="111"/>
      <c r="F51" s="53"/>
      <c r="G51" s="113"/>
      <c r="H51" s="62"/>
      <c r="I51" s="113"/>
      <c r="J51" s="53"/>
      <c r="K51" s="113"/>
      <c r="L51" s="53"/>
      <c r="M51" s="113"/>
      <c r="N51" s="53"/>
      <c r="O51" s="53"/>
    </row>
    <row r="52" spans="1:15" s="107" customFormat="1" ht="51" x14ac:dyDescent="0.2">
      <c r="A52" s="109" t="s">
        <v>167</v>
      </c>
      <c r="B52" s="125" t="s">
        <v>85</v>
      </c>
      <c r="C52" s="122" t="s">
        <v>20</v>
      </c>
      <c r="D52" s="136">
        <v>10</v>
      </c>
      <c r="E52" s="111"/>
      <c r="F52" s="53"/>
      <c r="G52" s="113"/>
      <c r="H52" s="62"/>
      <c r="I52" s="113"/>
      <c r="J52" s="53"/>
      <c r="K52" s="113"/>
      <c r="L52" s="53"/>
      <c r="M52" s="113"/>
      <c r="N52" s="53"/>
      <c r="O52" s="53"/>
    </row>
    <row r="53" spans="1:15" s="107" customFormat="1" ht="25.5" x14ac:dyDescent="0.2">
      <c r="A53" s="109" t="s">
        <v>168</v>
      </c>
      <c r="B53" s="120" t="s">
        <v>86</v>
      </c>
      <c r="C53" s="122" t="s">
        <v>111</v>
      </c>
      <c r="D53" s="120">
        <v>31</v>
      </c>
      <c r="E53" s="111"/>
      <c r="F53" s="112"/>
      <c r="G53" s="113"/>
      <c r="H53" s="53"/>
      <c r="I53" s="113"/>
      <c r="J53" s="53"/>
      <c r="K53" s="113"/>
      <c r="L53" s="53"/>
      <c r="M53" s="113"/>
      <c r="N53" s="53"/>
      <c r="O53" s="53"/>
    </row>
    <row r="54" spans="1:15" s="107" customFormat="1" ht="25.5" x14ac:dyDescent="0.2">
      <c r="A54" s="109" t="s">
        <v>169</v>
      </c>
      <c r="B54" s="120" t="s">
        <v>88</v>
      </c>
      <c r="C54" s="122" t="s">
        <v>59</v>
      </c>
      <c r="D54" s="120">
        <v>1</v>
      </c>
      <c r="E54" s="185"/>
      <c r="F54" s="53"/>
      <c r="G54" s="113"/>
      <c r="H54" s="62"/>
      <c r="I54" s="113"/>
      <c r="J54" s="53"/>
      <c r="K54" s="113"/>
      <c r="L54" s="53"/>
      <c r="M54" s="113"/>
      <c r="N54" s="53"/>
      <c r="O54" s="53"/>
    </row>
    <row r="55" spans="1:15" s="107" customFormat="1" x14ac:dyDescent="0.2">
      <c r="A55" s="109" t="s">
        <v>170</v>
      </c>
      <c r="B55" s="120" t="s">
        <v>89</v>
      </c>
      <c r="C55" s="122" t="s">
        <v>111</v>
      </c>
      <c r="D55" s="136">
        <f>55+D56</f>
        <v>86</v>
      </c>
      <c r="E55" s="111"/>
      <c r="F55" s="112"/>
      <c r="G55" s="113"/>
      <c r="H55" s="53"/>
      <c r="I55" s="113"/>
      <c r="J55" s="53"/>
      <c r="K55" s="113"/>
      <c r="L55" s="53"/>
      <c r="M55" s="113"/>
      <c r="N55" s="53"/>
      <c r="O55" s="53"/>
    </row>
    <row r="56" spans="1:15" s="107" customFormat="1" ht="25.5" x14ac:dyDescent="0.2">
      <c r="A56" s="109" t="s">
        <v>171</v>
      </c>
      <c r="B56" s="120" t="s">
        <v>516</v>
      </c>
      <c r="C56" s="122" t="s">
        <v>111</v>
      </c>
      <c r="D56" s="137">
        <v>31</v>
      </c>
      <c r="E56" s="185"/>
      <c r="F56" s="62"/>
      <c r="G56" s="63"/>
      <c r="H56" s="62"/>
      <c r="I56" s="63"/>
      <c r="J56" s="62"/>
      <c r="K56" s="63"/>
      <c r="L56" s="62"/>
      <c r="M56" s="63"/>
      <c r="N56" s="62"/>
      <c r="O56" s="62"/>
    </row>
    <row r="57" spans="1:15" s="107" customFormat="1" ht="25.5" x14ac:dyDescent="0.2">
      <c r="A57" s="109" t="s">
        <v>172</v>
      </c>
      <c r="B57" s="120" t="s">
        <v>528</v>
      </c>
      <c r="C57" s="122" t="s">
        <v>111</v>
      </c>
      <c r="D57" s="137">
        <v>31</v>
      </c>
      <c r="E57" s="185"/>
      <c r="F57" s="62"/>
      <c r="G57" s="63"/>
      <c r="H57" s="62"/>
      <c r="I57" s="63"/>
      <c r="J57" s="62"/>
      <c r="K57" s="63"/>
      <c r="L57" s="62"/>
      <c r="M57" s="63"/>
      <c r="N57" s="62"/>
      <c r="O57" s="62"/>
    </row>
    <row r="58" spans="1:15" s="107" customFormat="1" ht="25.5" x14ac:dyDescent="0.2">
      <c r="A58" s="109" t="s">
        <v>173</v>
      </c>
      <c r="B58" s="120" t="s">
        <v>90</v>
      </c>
      <c r="C58" s="122" t="s">
        <v>111</v>
      </c>
      <c r="D58" s="137">
        <v>38</v>
      </c>
      <c r="E58" s="111"/>
      <c r="F58" s="53"/>
      <c r="G58" s="113"/>
      <c r="H58" s="62"/>
      <c r="I58" s="113"/>
      <c r="J58" s="53"/>
      <c r="K58" s="113"/>
      <c r="L58" s="53"/>
      <c r="M58" s="113"/>
      <c r="N58" s="53"/>
      <c r="O58" s="53"/>
    </row>
    <row r="59" spans="1:15" s="107" customFormat="1" ht="25.5" x14ac:dyDescent="0.2">
      <c r="A59" s="109" t="s">
        <v>174</v>
      </c>
      <c r="B59" s="120" t="s">
        <v>91</v>
      </c>
      <c r="C59" s="122" t="s">
        <v>111</v>
      </c>
      <c r="D59" s="137">
        <v>8</v>
      </c>
      <c r="E59" s="111"/>
      <c r="F59" s="53"/>
      <c r="G59" s="113"/>
      <c r="H59" s="62"/>
      <c r="I59" s="113"/>
      <c r="J59" s="53"/>
      <c r="K59" s="113"/>
      <c r="L59" s="53"/>
      <c r="M59" s="113"/>
      <c r="N59" s="53"/>
      <c r="O59" s="53"/>
    </row>
    <row r="60" spans="1:15" s="107" customFormat="1" ht="25.5" x14ac:dyDescent="0.2">
      <c r="A60" s="109" t="s">
        <v>175</v>
      </c>
      <c r="B60" s="120" t="s">
        <v>92</v>
      </c>
      <c r="C60" s="122" t="s">
        <v>111</v>
      </c>
      <c r="D60" s="136">
        <v>1</v>
      </c>
      <c r="E60" s="111"/>
      <c r="F60" s="53"/>
      <c r="G60" s="113"/>
      <c r="H60" s="62"/>
      <c r="I60" s="113"/>
      <c r="J60" s="53"/>
      <c r="K60" s="113"/>
      <c r="L60" s="53"/>
      <c r="M60" s="113"/>
      <c r="N60" s="53"/>
      <c r="O60" s="53"/>
    </row>
    <row r="61" spans="1:15" s="107" customFormat="1" ht="25.5" x14ac:dyDescent="0.2">
      <c r="A61" s="109" t="s">
        <v>176</v>
      </c>
      <c r="B61" s="120" t="s">
        <v>93</v>
      </c>
      <c r="C61" s="122" t="s">
        <v>111</v>
      </c>
      <c r="D61" s="136">
        <v>1</v>
      </c>
      <c r="E61" s="111"/>
      <c r="F61" s="53"/>
      <c r="G61" s="113"/>
      <c r="H61" s="62"/>
      <c r="I61" s="113"/>
      <c r="J61" s="53"/>
      <c r="K61" s="113"/>
      <c r="L61" s="53"/>
      <c r="M61" s="113"/>
      <c r="N61" s="53"/>
      <c r="O61" s="53"/>
    </row>
    <row r="62" spans="1:15" s="107" customFormat="1" ht="25.5" x14ac:dyDescent="0.2">
      <c r="A62" s="109" t="s">
        <v>177</v>
      </c>
      <c r="B62" s="120" t="s">
        <v>94</v>
      </c>
      <c r="C62" s="122" t="s">
        <v>111</v>
      </c>
      <c r="D62" s="136">
        <v>1</v>
      </c>
      <c r="E62" s="111"/>
      <c r="F62" s="53"/>
      <c r="G62" s="113"/>
      <c r="H62" s="62"/>
      <c r="I62" s="113"/>
      <c r="J62" s="53"/>
      <c r="K62" s="113"/>
      <c r="L62" s="53"/>
      <c r="M62" s="113"/>
      <c r="N62" s="53"/>
      <c r="O62" s="53"/>
    </row>
    <row r="63" spans="1:15" s="107" customFormat="1" ht="25.5" x14ac:dyDescent="0.2">
      <c r="A63" s="109" t="s">
        <v>178</v>
      </c>
      <c r="B63" s="126" t="s">
        <v>110</v>
      </c>
      <c r="C63" s="122" t="s">
        <v>111</v>
      </c>
      <c r="D63" s="138">
        <v>4</v>
      </c>
      <c r="E63" s="111"/>
      <c r="F63" s="112"/>
      <c r="G63" s="113"/>
      <c r="H63" s="62"/>
      <c r="I63" s="113"/>
      <c r="J63" s="53"/>
      <c r="K63" s="113"/>
      <c r="L63" s="53"/>
      <c r="M63" s="113"/>
      <c r="N63" s="53"/>
      <c r="O63" s="53"/>
    </row>
    <row r="64" spans="1:15" s="107" customFormat="1" x14ac:dyDescent="0.2">
      <c r="A64" s="100" t="s">
        <v>179</v>
      </c>
      <c r="B64" s="128" t="s">
        <v>112</v>
      </c>
      <c r="C64" s="129"/>
      <c r="D64" s="139"/>
      <c r="E64" s="185"/>
      <c r="F64" s="112"/>
      <c r="G64" s="113"/>
      <c r="H64" s="62"/>
      <c r="I64" s="113"/>
      <c r="J64" s="53"/>
      <c r="K64" s="113"/>
      <c r="L64" s="53"/>
      <c r="M64" s="113"/>
      <c r="N64" s="53"/>
      <c r="O64" s="53"/>
    </row>
    <row r="65" spans="1:15" s="107" customFormat="1" x14ac:dyDescent="0.2">
      <c r="A65" s="109" t="s">
        <v>180</v>
      </c>
      <c r="B65" s="130" t="s">
        <v>253</v>
      </c>
      <c r="C65" s="129" t="s">
        <v>111</v>
      </c>
      <c r="D65" s="139">
        <v>8</v>
      </c>
      <c r="E65" s="184"/>
      <c r="F65" s="112"/>
      <c r="G65" s="112"/>
      <c r="H65" s="188"/>
      <c r="I65" s="112"/>
      <c r="J65" s="53"/>
      <c r="K65" s="113"/>
      <c r="L65" s="53"/>
      <c r="M65" s="113"/>
      <c r="N65" s="53"/>
      <c r="O65" s="53"/>
    </row>
    <row r="66" spans="1:15" s="107" customFormat="1" ht="14.25" x14ac:dyDescent="0.2">
      <c r="A66" s="109" t="s">
        <v>181</v>
      </c>
      <c r="B66" s="130" t="s">
        <v>125</v>
      </c>
      <c r="C66" s="129" t="s">
        <v>111</v>
      </c>
      <c r="D66" s="139">
        <v>8</v>
      </c>
      <c r="E66" s="184"/>
      <c r="F66" s="112"/>
      <c r="G66" s="112"/>
      <c r="H66" s="188"/>
      <c r="I66" s="112"/>
      <c r="J66" s="53"/>
      <c r="K66" s="113"/>
      <c r="L66" s="53"/>
      <c r="M66" s="113"/>
      <c r="N66" s="53"/>
      <c r="O66" s="53"/>
    </row>
    <row r="67" spans="1:15" s="107" customFormat="1" x14ac:dyDescent="0.2">
      <c r="A67" s="109" t="s">
        <v>182</v>
      </c>
      <c r="B67" s="130" t="s">
        <v>113</v>
      </c>
      <c r="C67" s="129" t="s">
        <v>50</v>
      </c>
      <c r="D67" s="226">
        <v>24</v>
      </c>
      <c r="E67" s="189"/>
      <c r="F67" s="112"/>
      <c r="G67" s="112"/>
      <c r="H67" s="188"/>
      <c r="I67" s="112"/>
      <c r="J67" s="53"/>
      <c r="K67" s="113"/>
      <c r="L67" s="53"/>
      <c r="M67" s="113"/>
      <c r="N67" s="53"/>
      <c r="O67" s="53"/>
    </row>
    <row r="68" spans="1:15" s="107" customFormat="1" x14ac:dyDescent="0.2">
      <c r="A68" s="109" t="s">
        <v>183</v>
      </c>
      <c r="B68" s="130" t="s">
        <v>359</v>
      </c>
      <c r="C68" s="129" t="s">
        <v>111</v>
      </c>
      <c r="D68" s="139">
        <v>3</v>
      </c>
      <c r="E68" s="184"/>
      <c r="F68" s="112"/>
      <c r="G68" s="112"/>
      <c r="H68" s="188"/>
      <c r="I68" s="113"/>
      <c r="J68" s="53"/>
      <c r="K68" s="113"/>
      <c r="L68" s="53"/>
      <c r="M68" s="113"/>
      <c r="N68" s="53"/>
      <c r="O68" s="53"/>
    </row>
    <row r="69" spans="1:15" s="107" customFormat="1" ht="14.25" x14ac:dyDescent="0.2">
      <c r="A69" s="109" t="s">
        <v>184</v>
      </c>
      <c r="B69" s="130" t="s">
        <v>126</v>
      </c>
      <c r="C69" s="129" t="s">
        <v>111</v>
      </c>
      <c r="D69" s="139">
        <v>3</v>
      </c>
      <c r="E69" s="184"/>
      <c r="F69" s="112"/>
      <c r="G69" s="112"/>
      <c r="H69" s="188"/>
      <c r="I69" s="113"/>
      <c r="J69" s="53"/>
      <c r="K69" s="113"/>
      <c r="L69" s="53"/>
      <c r="M69" s="113"/>
      <c r="N69" s="53"/>
      <c r="O69" s="53"/>
    </row>
    <row r="70" spans="1:15" s="107" customFormat="1" x14ac:dyDescent="0.2">
      <c r="A70" s="109" t="s">
        <v>185</v>
      </c>
      <c r="B70" s="130" t="s">
        <v>114</v>
      </c>
      <c r="C70" s="129" t="s">
        <v>50</v>
      </c>
      <c r="D70" s="226">
        <v>3</v>
      </c>
      <c r="E70" s="189"/>
      <c r="F70" s="112"/>
      <c r="G70" s="112"/>
      <c r="H70" s="188"/>
      <c r="I70" s="113"/>
      <c r="J70" s="53"/>
      <c r="K70" s="113"/>
      <c r="L70" s="53"/>
      <c r="M70" s="113"/>
      <c r="N70" s="53"/>
      <c r="O70" s="53"/>
    </row>
    <row r="71" spans="1:15" s="107" customFormat="1" x14ac:dyDescent="0.2">
      <c r="A71" s="109" t="s">
        <v>186</v>
      </c>
      <c r="B71" s="130" t="s">
        <v>115</v>
      </c>
      <c r="C71" s="129" t="s">
        <v>111</v>
      </c>
      <c r="D71" s="139">
        <v>33</v>
      </c>
      <c r="E71" s="189"/>
      <c r="F71" s="112"/>
      <c r="G71" s="112"/>
      <c r="H71" s="188"/>
      <c r="I71" s="113"/>
      <c r="J71" s="53"/>
      <c r="K71" s="113"/>
      <c r="L71" s="53"/>
      <c r="M71" s="113"/>
      <c r="N71" s="53"/>
      <c r="O71" s="53"/>
    </row>
    <row r="72" spans="1:15" s="107" customFormat="1" x14ac:dyDescent="0.2">
      <c r="A72" s="109" t="s">
        <v>187</v>
      </c>
      <c r="B72" s="120" t="s">
        <v>95</v>
      </c>
      <c r="C72" s="122" t="s">
        <v>50</v>
      </c>
      <c r="D72" s="225">
        <v>1533.3</v>
      </c>
      <c r="E72" s="187"/>
      <c r="F72" s="112"/>
      <c r="G72" s="113"/>
      <c r="H72" s="62"/>
      <c r="I72" s="113"/>
      <c r="J72" s="53"/>
      <c r="K72" s="113"/>
      <c r="L72" s="53"/>
      <c r="M72" s="113"/>
      <c r="N72" s="53"/>
      <c r="O72" s="53"/>
    </row>
    <row r="73" spans="1:15" s="107" customFormat="1" ht="25.5" x14ac:dyDescent="0.2">
      <c r="A73" s="109" t="s">
        <v>188</v>
      </c>
      <c r="B73" s="120" t="s">
        <v>96</v>
      </c>
      <c r="C73" s="122" t="s">
        <v>50</v>
      </c>
      <c r="D73" s="225">
        <f>D72</f>
        <v>1533.3</v>
      </c>
      <c r="E73" s="111"/>
      <c r="F73" s="112"/>
      <c r="G73" s="113"/>
      <c r="H73" s="62"/>
      <c r="I73" s="113"/>
      <c r="J73" s="53"/>
      <c r="K73" s="113"/>
      <c r="L73" s="53"/>
      <c r="M73" s="113"/>
      <c r="N73" s="53"/>
      <c r="O73" s="53"/>
    </row>
    <row r="74" spans="1:15" s="107" customFormat="1" ht="51" x14ac:dyDescent="0.2">
      <c r="A74" s="109" t="s">
        <v>189</v>
      </c>
      <c r="B74" s="120" t="s">
        <v>97</v>
      </c>
      <c r="C74" s="122" t="s">
        <v>59</v>
      </c>
      <c r="D74" s="120">
        <v>80</v>
      </c>
      <c r="E74" s="111"/>
      <c r="F74" s="112"/>
      <c r="G74" s="113"/>
      <c r="H74" s="53"/>
      <c r="I74" s="113"/>
      <c r="J74" s="53"/>
      <c r="K74" s="113"/>
      <c r="L74" s="53"/>
      <c r="M74" s="113"/>
      <c r="N74" s="53"/>
      <c r="O74" s="53"/>
    </row>
    <row r="75" spans="1:15" s="107" customFormat="1" ht="63.75" x14ac:dyDescent="0.2">
      <c r="A75" s="109" t="s">
        <v>190</v>
      </c>
      <c r="B75" s="120" t="s">
        <v>98</v>
      </c>
      <c r="C75" s="122" t="s">
        <v>59</v>
      </c>
      <c r="D75" s="120">
        <v>43</v>
      </c>
      <c r="E75" s="111"/>
      <c r="F75" s="112"/>
      <c r="G75" s="113"/>
      <c r="H75" s="53"/>
      <c r="I75" s="113"/>
      <c r="J75" s="53"/>
      <c r="K75" s="113"/>
      <c r="L75" s="53"/>
      <c r="M75" s="113"/>
      <c r="N75" s="53"/>
      <c r="O75" s="53"/>
    </row>
    <row r="76" spans="1:15" s="107" customFormat="1" ht="25.5" x14ac:dyDescent="0.2">
      <c r="A76" s="100">
        <v>3</v>
      </c>
      <c r="B76" s="101" t="s">
        <v>99</v>
      </c>
      <c r="C76" s="102"/>
      <c r="D76" s="134"/>
      <c r="E76" s="104"/>
      <c r="F76" s="105"/>
      <c r="G76" s="106"/>
      <c r="H76" s="105"/>
      <c r="I76" s="106"/>
      <c r="J76" s="105"/>
      <c r="K76" s="106"/>
      <c r="L76" s="105"/>
      <c r="M76" s="106"/>
      <c r="N76" s="105"/>
      <c r="O76" s="105"/>
    </row>
    <row r="77" spans="1:15" s="107" customFormat="1" ht="25.5" x14ac:dyDescent="0.2">
      <c r="A77" s="109" t="s">
        <v>191</v>
      </c>
      <c r="B77" s="125" t="s">
        <v>100</v>
      </c>
      <c r="C77" s="122" t="s">
        <v>50</v>
      </c>
      <c r="D77" s="225">
        <v>177.7</v>
      </c>
      <c r="E77" s="185"/>
      <c r="F77" s="112"/>
      <c r="G77" s="113"/>
      <c r="H77" s="62"/>
      <c r="I77" s="113"/>
      <c r="J77" s="53"/>
      <c r="K77" s="113"/>
      <c r="L77" s="53"/>
      <c r="M77" s="113"/>
      <c r="N77" s="53"/>
      <c r="O77" s="53"/>
    </row>
    <row r="78" spans="1:15" s="107" customFormat="1" ht="25.5" x14ac:dyDescent="0.2">
      <c r="A78" s="109" t="s">
        <v>192</v>
      </c>
      <c r="B78" s="125" t="s">
        <v>101</v>
      </c>
      <c r="C78" s="122" t="s">
        <v>50</v>
      </c>
      <c r="D78" s="225">
        <v>87.6</v>
      </c>
      <c r="E78" s="185"/>
      <c r="F78" s="112"/>
      <c r="G78" s="113"/>
      <c r="H78" s="62"/>
      <c r="I78" s="113"/>
      <c r="J78" s="53"/>
      <c r="K78" s="113"/>
      <c r="L78" s="53"/>
      <c r="M78" s="113"/>
      <c r="N78" s="53"/>
      <c r="O78" s="53"/>
    </row>
    <row r="79" spans="1:15" s="107" customFormat="1" ht="25.5" x14ac:dyDescent="0.2">
      <c r="A79" s="109" t="s">
        <v>193</v>
      </c>
      <c r="B79" s="125" t="s">
        <v>102</v>
      </c>
      <c r="C79" s="122" t="s">
        <v>50</v>
      </c>
      <c r="D79" s="225">
        <v>4.2</v>
      </c>
      <c r="E79" s="185"/>
      <c r="F79" s="112"/>
      <c r="G79" s="113"/>
      <c r="H79" s="62"/>
      <c r="I79" s="113"/>
      <c r="J79" s="53"/>
      <c r="K79" s="113"/>
      <c r="L79" s="53"/>
      <c r="M79" s="113"/>
      <c r="N79" s="53"/>
      <c r="O79" s="53"/>
    </row>
    <row r="80" spans="1:15" s="107" customFormat="1" ht="25.5" x14ac:dyDescent="0.2">
      <c r="A80" s="109" t="s">
        <v>194</v>
      </c>
      <c r="B80" s="125" t="s">
        <v>103</v>
      </c>
      <c r="C80" s="122" t="s">
        <v>50</v>
      </c>
      <c r="D80" s="225">
        <v>160.9</v>
      </c>
      <c r="E80" s="185"/>
      <c r="F80" s="112"/>
      <c r="G80" s="113"/>
      <c r="H80" s="62"/>
      <c r="I80" s="113"/>
      <c r="J80" s="53"/>
      <c r="K80" s="113"/>
      <c r="L80" s="53"/>
      <c r="M80" s="113"/>
      <c r="N80" s="53"/>
      <c r="O80" s="53"/>
    </row>
    <row r="81" spans="1:15" s="107" customFormat="1" ht="14.25" x14ac:dyDescent="0.2">
      <c r="A81" s="109" t="s">
        <v>195</v>
      </c>
      <c r="B81" s="131" t="s">
        <v>127</v>
      </c>
      <c r="C81" s="127" t="s">
        <v>111</v>
      </c>
      <c r="D81" s="140">
        <v>2</v>
      </c>
      <c r="E81" s="185"/>
      <c r="F81" s="112"/>
      <c r="G81" s="113"/>
      <c r="H81" s="62"/>
      <c r="I81" s="113"/>
      <c r="J81" s="53"/>
      <c r="K81" s="113"/>
      <c r="L81" s="53"/>
      <c r="M81" s="113"/>
      <c r="N81" s="53"/>
      <c r="O81" s="53"/>
    </row>
    <row r="82" spans="1:15" s="107" customFormat="1" ht="14.25" x14ac:dyDescent="0.2">
      <c r="A82" s="109" t="s">
        <v>196</v>
      </c>
      <c r="B82" s="131" t="s">
        <v>128</v>
      </c>
      <c r="C82" s="127" t="s">
        <v>111</v>
      </c>
      <c r="D82" s="140">
        <v>2</v>
      </c>
      <c r="E82" s="185"/>
      <c r="F82" s="112"/>
      <c r="G82" s="113"/>
      <c r="H82" s="62"/>
      <c r="I82" s="113"/>
      <c r="J82" s="53"/>
      <c r="K82" s="113"/>
      <c r="L82" s="53"/>
      <c r="M82" s="113"/>
      <c r="N82" s="53"/>
      <c r="O82" s="53"/>
    </row>
    <row r="83" spans="1:15" s="107" customFormat="1" ht="63.75" x14ac:dyDescent="0.2">
      <c r="A83" s="109" t="s">
        <v>197</v>
      </c>
      <c r="B83" s="120" t="s">
        <v>262</v>
      </c>
      <c r="C83" s="121" t="s">
        <v>20</v>
      </c>
      <c r="D83" s="137">
        <v>1</v>
      </c>
      <c r="E83" s="185"/>
      <c r="F83" s="112"/>
      <c r="G83" s="113"/>
      <c r="H83" s="62"/>
      <c r="I83" s="113"/>
      <c r="J83" s="53"/>
      <c r="K83" s="113"/>
      <c r="L83" s="53"/>
      <c r="M83" s="113"/>
      <c r="N83" s="53"/>
      <c r="O83" s="53"/>
    </row>
    <row r="84" spans="1:15" s="107" customFormat="1" ht="25.5" x14ac:dyDescent="0.2">
      <c r="A84" s="109" t="s">
        <v>263</v>
      </c>
      <c r="B84" s="120" t="s">
        <v>264</v>
      </c>
      <c r="C84" s="121" t="s">
        <v>20</v>
      </c>
      <c r="D84" s="137">
        <v>1</v>
      </c>
      <c r="E84" s="185"/>
      <c r="F84" s="188"/>
      <c r="G84" s="63"/>
      <c r="H84" s="62"/>
      <c r="I84" s="63"/>
      <c r="J84" s="62"/>
      <c r="K84" s="63"/>
      <c r="L84" s="62"/>
      <c r="M84" s="63"/>
      <c r="N84" s="62"/>
      <c r="O84" s="62"/>
    </row>
    <row r="85" spans="1:15" s="107" customFormat="1" ht="38.25" x14ac:dyDescent="0.2">
      <c r="A85" s="109" t="s">
        <v>284</v>
      </c>
      <c r="B85" s="120" t="s">
        <v>265</v>
      </c>
      <c r="C85" s="121" t="s">
        <v>20</v>
      </c>
      <c r="D85" s="137">
        <v>2</v>
      </c>
      <c r="E85" s="185"/>
      <c r="F85" s="188"/>
      <c r="G85" s="63"/>
      <c r="H85" s="62"/>
      <c r="I85" s="63"/>
      <c r="J85" s="62"/>
      <c r="K85" s="63"/>
      <c r="L85" s="62"/>
      <c r="M85" s="63"/>
      <c r="N85" s="62"/>
      <c r="O85" s="62"/>
    </row>
    <row r="86" spans="1:15" s="107" customFormat="1" x14ac:dyDescent="0.2">
      <c r="A86" s="109" t="s">
        <v>285</v>
      </c>
      <c r="B86" s="120" t="s">
        <v>266</v>
      </c>
      <c r="C86" s="121" t="s">
        <v>111</v>
      </c>
      <c r="D86" s="137">
        <v>2</v>
      </c>
      <c r="E86" s="185"/>
      <c r="F86" s="188"/>
      <c r="G86" s="63"/>
      <c r="H86" s="62"/>
      <c r="I86" s="63"/>
      <c r="J86" s="62"/>
      <c r="K86" s="63"/>
      <c r="L86" s="62"/>
      <c r="M86" s="63"/>
      <c r="N86" s="62"/>
      <c r="O86" s="62"/>
    </row>
    <row r="87" spans="1:15" s="107" customFormat="1" x14ac:dyDescent="0.2">
      <c r="A87" s="109" t="s">
        <v>286</v>
      </c>
      <c r="B87" s="120" t="s">
        <v>267</v>
      </c>
      <c r="C87" s="121" t="s">
        <v>111</v>
      </c>
      <c r="D87" s="137">
        <v>2</v>
      </c>
      <c r="E87" s="185"/>
      <c r="F87" s="188"/>
      <c r="G87" s="63"/>
      <c r="H87" s="62"/>
      <c r="I87" s="63"/>
      <c r="J87" s="62"/>
      <c r="K87" s="63"/>
      <c r="L87" s="62"/>
      <c r="M87" s="63"/>
      <c r="N87" s="62"/>
      <c r="O87" s="62"/>
    </row>
    <row r="88" spans="1:15" s="107" customFormat="1" ht="25.5" x14ac:dyDescent="0.2">
      <c r="A88" s="109" t="s">
        <v>287</v>
      </c>
      <c r="B88" s="120" t="s">
        <v>268</v>
      </c>
      <c r="C88" s="121" t="s">
        <v>111</v>
      </c>
      <c r="D88" s="137">
        <v>1</v>
      </c>
      <c r="E88" s="185"/>
      <c r="F88" s="188"/>
      <c r="G88" s="63"/>
      <c r="H88" s="62"/>
      <c r="I88" s="63"/>
      <c r="J88" s="62"/>
      <c r="K88" s="63"/>
      <c r="L88" s="62"/>
      <c r="M88" s="63"/>
      <c r="N88" s="62"/>
      <c r="O88" s="62"/>
    </row>
    <row r="89" spans="1:15" s="107" customFormat="1" ht="25.5" x14ac:dyDescent="0.2">
      <c r="A89" s="109" t="s">
        <v>288</v>
      </c>
      <c r="B89" s="120" t="s">
        <v>269</v>
      </c>
      <c r="C89" s="121" t="s">
        <v>111</v>
      </c>
      <c r="D89" s="137">
        <v>1</v>
      </c>
      <c r="E89" s="185"/>
      <c r="F89" s="188"/>
      <c r="G89" s="63"/>
      <c r="H89" s="62"/>
      <c r="I89" s="63"/>
      <c r="J89" s="62"/>
      <c r="K89" s="63"/>
      <c r="L89" s="62"/>
      <c r="M89" s="63"/>
      <c r="N89" s="62"/>
      <c r="O89" s="62"/>
    </row>
    <row r="90" spans="1:15" s="107" customFormat="1" x14ac:dyDescent="0.2">
      <c r="A90" s="109" t="s">
        <v>289</v>
      </c>
      <c r="B90" s="120" t="s">
        <v>270</v>
      </c>
      <c r="C90" s="121" t="s">
        <v>111</v>
      </c>
      <c r="D90" s="137">
        <v>2</v>
      </c>
      <c r="E90" s="185"/>
      <c r="F90" s="188"/>
      <c r="G90" s="63"/>
      <c r="H90" s="62"/>
      <c r="I90" s="63"/>
      <c r="J90" s="62"/>
      <c r="K90" s="63"/>
      <c r="L90" s="62"/>
      <c r="M90" s="63"/>
      <c r="N90" s="62"/>
      <c r="O90" s="62"/>
    </row>
    <row r="91" spans="1:15" s="107" customFormat="1" x14ac:dyDescent="0.2">
      <c r="A91" s="109" t="s">
        <v>290</v>
      </c>
      <c r="B91" s="120" t="s">
        <v>271</v>
      </c>
      <c r="C91" s="121" t="s">
        <v>20</v>
      </c>
      <c r="D91" s="137">
        <v>1</v>
      </c>
      <c r="E91" s="185"/>
      <c r="F91" s="188"/>
      <c r="G91" s="63"/>
      <c r="H91" s="62"/>
      <c r="I91" s="63"/>
      <c r="J91" s="62"/>
      <c r="K91" s="63"/>
      <c r="L91" s="62"/>
      <c r="M91" s="63"/>
      <c r="N91" s="62"/>
      <c r="O91" s="62"/>
    </row>
    <row r="92" spans="1:15" s="107" customFormat="1" x14ac:dyDescent="0.2">
      <c r="A92" s="109" t="s">
        <v>291</v>
      </c>
      <c r="B92" s="120" t="s">
        <v>272</v>
      </c>
      <c r="C92" s="121" t="s">
        <v>111</v>
      </c>
      <c r="D92" s="137">
        <v>1</v>
      </c>
      <c r="E92" s="185"/>
      <c r="F92" s="188"/>
      <c r="G92" s="63"/>
      <c r="H92" s="62"/>
      <c r="I92" s="63"/>
      <c r="J92" s="62"/>
      <c r="K92" s="63"/>
      <c r="L92" s="62"/>
      <c r="M92" s="63"/>
      <c r="N92" s="62"/>
      <c r="O92" s="62"/>
    </row>
    <row r="93" spans="1:15" s="107" customFormat="1" ht="25.5" x14ac:dyDescent="0.2">
      <c r="A93" s="109" t="s">
        <v>292</v>
      </c>
      <c r="B93" s="120" t="s">
        <v>273</v>
      </c>
      <c r="C93" s="121" t="s">
        <v>20</v>
      </c>
      <c r="D93" s="137">
        <v>1</v>
      </c>
      <c r="E93" s="185"/>
      <c r="F93" s="188"/>
      <c r="G93" s="63"/>
      <c r="H93" s="62"/>
      <c r="I93" s="63"/>
      <c r="J93" s="62"/>
      <c r="K93" s="63"/>
      <c r="L93" s="62"/>
      <c r="M93" s="63"/>
      <c r="N93" s="62"/>
      <c r="O93" s="62"/>
    </row>
    <row r="94" spans="1:15" s="107" customFormat="1" ht="25.5" x14ac:dyDescent="0.2">
      <c r="A94" s="109" t="s">
        <v>293</v>
      </c>
      <c r="B94" s="120" t="s">
        <v>274</v>
      </c>
      <c r="C94" s="121" t="s">
        <v>20</v>
      </c>
      <c r="D94" s="137">
        <v>2</v>
      </c>
      <c r="E94" s="185"/>
      <c r="F94" s="188"/>
      <c r="G94" s="63"/>
      <c r="H94" s="62"/>
      <c r="I94" s="63"/>
      <c r="J94" s="62"/>
      <c r="K94" s="63"/>
      <c r="L94" s="62"/>
      <c r="M94" s="63"/>
      <c r="N94" s="62"/>
      <c r="O94" s="62"/>
    </row>
    <row r="95" spans="1:15" s="107" customFormat="1" x14ac:dyDescent="0.2">
      <c r="A95" s="109" t="s">
        <v>294</v>
      </c>
      <c r="B95" s="120" t="s">
        <v>275</v>
      </c>
      <c r="C95" s="121" t="s">
        <v>111</v>
      </c>
      <c r="D95" s="137">
        <v>2</v>
      </c>
      <c r="E95" s="185"/>
      <c r="F95" s="188"/>
      <c r="G95" s="63"/>
      <c r="H95" s="62"/>
      <c r="I95" s="63"/>
      <c r="J95" s="62"/>
      <c r="K95" s="63"/>
      <c r="L95" s="62"/>
      <c r="M95" s="63"/>
      <c r="N95" s="62"/>
      <c r="O95" s="62"/>
    </row>
    <row r="96" spans="1:15" s="107" customFormat="1" x14ac:dyDescent="0.2">
      <c r="A96" s="109" t="s">
        <v>295</v>
      </c>
      <c r="B96" s="120" t="s">
        <v>276</v>
      </c>
      <c r="C96" s="121" t="s">
        <v>111</v>
      </c>
      <c r="D96" s="137">
        <v>2</v>
      </c>
      <c r="E96" s="185"/>
      <c r="F96" s="188"/>
      <c r="G96" s="63"/>
      <c r="H96" s="62"/>
      <c r="I96" s="63"/>
      <c r="J96" s="62"/>
      <c r="K96" s="63"/>
      <c r="L96" s="62"/>
      <c r="M96" s="63"/>
      <c r="N96" s="62"/>
      <c r="O96" s="62"/>
    </row>
    <row r="97" spans="1:15" s="107" customFormat="1" x14ac:dyDescent="0.2">
      <c r="A97" s="109" t="s">
        <v>296</v>
      </c>
      <c r="B97" s="120" t="s">
        <v>277</v>
      </c>
      <c r="C97" s="121" t="s">
        <v>111</v>
      </c>
      <c r="D97" s="137">
        <v>1</v>
      </c>
      <c r="E97" s="185"/>
      <c r="F97" s="188"/>
      <c r="G97" s="63"/>
      <c r="H97" s="62"/>
      <c r="I97" s="63"/>
      <c r="J97" s="62"/>
      <c r="K97" s="63"/>
      <c r="L97" s="62"/>
      <c r="M97" s="63"/>
      <c r="N97" s="62"/>
      <c r="O97" s="62"/>
    </row>
    <row r="98" spans="1:15" s="107" customFormat="1" x14ac:dyDescent="0.2">
      <c r="A98" s="109" t="s">
        <v>297</v>
      </c>
      <c r="B98" s="120" t="s">
        <v>278</v>
      </c>
      <c r="C98" s="121" t="s">
        <v>20</v>
      </c>
      <c r="D98" s="137">
        <v>1</v>
      </c>
      <c r="E98" s="185"/>
      <c r="F98" s="188"/>
      <c r="G98" s="63"/>
      <c r="H98" s="62"/>
      <c r="I98" s="63"/>
      <c r="J98" s="62"/>
      <c r="K98" s="63"/>
      <c r="L98" s="62"/>
      <c r="M98" s="63"/>
      <c r="N98" s="62"/>
      <c r="O98" s="62"/>
    </row>
    <row r="99" spans="1:15" s="107" customFormat="1" x14ac:dyDescent="0.2">
      <c r="A99" s="109" t="s">
        <v>298</v>
      </c>
      <c r="B99" s="120" t="s">
        <v>279</v>
      </c>
      <c r="C99" s="121" t="s">
        <v>20</v>
      </c>
      <c r="D99" s="137">
        <v>1</v>
      </c>
      <c r="E99" s="185"/>
      <c r="F99" s="188"/>
      <c r="G99" s="63"/>
      <c r="H99" s="62"/>
      <c r="I99" s="63"/>
      <c r="J99" s="62"/>
      <c r="K99" s="63"/>
      <c r="L99" s="62"/>
      <c r="M99" s="63"/>
      <c r="N99" s="62"/>
      <c r="O99" s="62"/>
    </row>
    <row r="100" spans="1:15" s="107" customFormat="1" x14ac:dyDescent="0.2">
      <c r="A100" s="109" t="s">
        <v>299</v>
      </c>
      <c r="B100" s="120" t="s">
        <v>280</v>
      </c>
      <c r="C100" s="121" t="s">
        <v>111</v>
      </c>
      <c r="D100" s="137">
        <v>2</v>
      </c>
      <c r="E100" s="185"/>
      <c r="F100" s="188"/>
      <c r="G100" s="63"/>
      <c r="H100" s="62"/>
      <c r="I100" s="63"/>
      <c r="J100" s="62"/>
      <c r="K100" s="63"/>
      <c r="L100" s="62"/>
      <c r="M100" s="63"/>
      <c r="N100" s="62"/>
      <c r="O100" s="62"/>
    </row>
    <row r="101" spans="1:15" s="107" customFormat="1" x14ac:dyDescent="0.2">
      <c r="A101" s="109" t="s">
        <v>300</v>
      </c>
      <c r="B101" s="120" t="s">
        <v>281</v>
      </c>
      <c r="C101" s="121" t="s">
        <v>20</v>
      </c>
      <c r="D101" s="137">
        <v>1</v>
      </c>
      <c r="E101" s="185"/>
      <c r="F101" s="188"/>
      <c r="G101" s="63"/>
      <c r="H101" s="62"/>
      <c r="I101" s="63"/>
      <c r="J101" s="62"/>
      <c r="K101" s="63"/>
      <c r="L101" s="62"/>
      <c r="M101" s="63"/>
      <c r="N101" s="62"/>
      <c r="O101" s="62"/>
    </row>
    <row r="102" spans="1:15" s="107" customFormat="1" x14ac:dyDescent="0.2">
      <c r="A102" s="109" t="s">
        <v>301</v>
      </c>
      <c r="B102" s="120" t="s">
        <v>282</v>
      </c>
      <c r="C102" s="121" t="s">
        <v>20</v>
      </c>
      <c r="D102" s="137">
        <v>1</v>
      </c>
      <c r="E102" s="185"/>
      <c r="F102" s="188"/>
      <c r="G102" s="63"/>
      <c r="H102" s="62"/>
      <c r="I102" s="63"/>
      <c r="J102" s="62"/>
      <c r="K102" s="63"/>
      <c r="L102" s="62"/>
      <c r="M102" s="63"/>
      <c r="N102" s="62"/>
      <c r="O102" s="62"/>
    </row>
    <row r="103" spans="1:15" s="107" customFormat="1" x14ac:dyDescent="0.2">
      <c r="A103" s="109" t="s">
        <v>302</v>
      </c>
      <c r="B103" s="120" t="s">
        <v>283</v>
      </c>
      <c r="C103" s="121" t="s">
        <v>20</v>
      </c>
      <c r="D103" s="137">
        <v>1</v>
      </c>
      <c r="E103" s="185"/>
      <c r="F103" s="188"/>
      <c r="G103" s="63"/>
      <c r="H103" s="62"/>
      <c r="I103" s="63"/>
      <c r="J103" s="62"/>
      <c r="K103" s="63"/>
      <c r="L103" s="62"/>
      <c r="M103" s="63"/>
      <c r="N103" s="62"/>
      <c r="O103" s="62"/>
    </row>
    <row r="104" spans="1:15" s="107" customFormat="1" ht="63.75" x14ac:dyDescent="0.2">
      <c r="A104" s="109" t="s">
        <v>198</v>
      </c>
      <c r="B104" s="120" t="s">
        <v>104</v>
      </c>
      <c r="C104" s="121" t="s">
        <v>20</v>
      </c>
      <c r="D104" s="137">
        <v>1</v>
      </c>
      <c r="E104" s="185"/>
      <c r="F104" s="112"/>
      <c r="G104" s="113"/>
      <c r="H104" s="62"/>
      <c r="I104" s="113"/>
      <c r="J104" s="53"/>
      <c r="K104" s="113"/>
      <c r="L104" s="53"/>
      <c r="M104" s="113"/>
      <c r="N104" s="53"/>
      <c r="O104" s="53"/>
    </row>
    <row r="105" spans="1:15" s="107" customFormat="1" ht="25.5" x14ac:dyDescent="0.2">
      <c r="A105" s="109" t="s">
        <v>303</v>
      </c>
      <c r="B105" s="120" t="s">
        <v>323</v>
      </c>
      <c r="C105" s="121" t="s">
        <v>20</v>
      </c>
      <c r="D105" s="137">
        <v>1</v>
      </c>
      <c r="E105" s="185"/>
      <c r="F105" s="188"/>
      <c r="G105" s="63"/>
      <c r="H105" s="62"/>
      <c r="I105" s="63"/>
      <c r="J105" s="62"/>
      <c r="K105" s="63"/>
      <c r="L105" s="62"/>
      <c r="M105" s="63"/>
      <c r="N105" s="62"/>
      <c r="O105" s="62"/>
    </row>
    <row r="106" spans="1:15" s="107" customFormat="1" ht="38.25" x14ac:dyDescent="0.2">
      <c r="A106" s="109" t="s">
        <v>304</v>
      </c>
      <c r="B106" s="120" t="s">
        <v>324</v>
      </c>
      <c r="C106" s="121" t="s">
        <v>20</v>
      </c>
      <c r="D106" s="137">
        <v>2</v>
      </c>
      <c r="E106" s="185"/>
      <c r="F106" s="188"/>
      <c r="G106" s="63"/>
      <c r="H106" s="62"/>
      <c r="I106" s="63"/>
      <c r="J106" s="62"/>
      <c r="K106" s="63"/>
      <c r="L106" s="62"/>
      <c r="M106" s="63"/>
      <c r="N106" s="62"/>
      <c r="O106" s="62"/>
    </row>
    <row r="107" spans="1:15" s="107" customFormat="1" x14ac:dyDescent="0.2">
      <c r="A107" s="109" t="s">
        <v>305</v>
      </c>
      <c r="B107" s="120" t="s">
        <v>266</v>
      </c>
      <c r="C107" s="121" t="s">
        <v>111</v>
      </c>
      <c r="D107" s="137">
        <v>2</v>
      </c>
      <c r="E107" s="185"/>
      <c r="F107" s="188"/>
      <c r="G107" s="63"/>
      <c r="H107" s="62"/>
      <c r="I107" s="63"/>
      <c r="J107" s="62"/>
      <c r="K107" s="63"/>
      <c r="L107" s="62"/>
      <c r="M107" s="63"/>
      <c r="N107" s="62"/>
      <c r="O107" s="62"/>
    </row>
    <row r="108" spans="1:15" s="107" customFormat="1" x14ac:dyDescent="0.2">
      <c r="A108" s="109" t="s">
        <v>306</v>
      </c>
      <c r="B108" s="120" t="s">
        <v>267</v>
      </c>
      <c r="C108" s="121" t="s">
        <v>111</v>
      </c>
      <c r="D108" s="137">
        <v>2</v>
      </c>
      <c r="E108" s="185"/>
      <c r="F108" s="188"/>
      <c r="G108" s="63"/>
      <c r="H108" s="62"/>
      <c r="I108" s="63"/>
      <c r="J108" s="62"/>
      <c r="K108" s="63"/>
      <c r="L108" s="62"/>
      <c r="M108" s="63"/>
      <c r="N108" s="62"/>
      <c r="O108" s="62"/>
    </row>
    <row r="109" spans="1:15" s="107" customFormat="1" ht="25.5" x14ac:dyDescent="0.2">
      <c r="A109" s="109" t="s">
        <v>307</v>
      </c>
      <c r="B109" s="120" t="s">
        <v>268</v>
      </c>
      <c r="C109" s="121" t="s">
        <v>111</v>
      </c>
      <c r="D109" s="137">
        <v>1</v>
      </c>
      <c r="E109" s="185"/>
      <c r="F109" s="188"/>
      <c r="G109" s="63"/>
      <c r="H109" s="62"/>
      <c r="I109" s="63"/>
      <c r="J109" s="62"/>
      <c r="K109" s="63"/>
      <c r="L109" s="62"/>
      <c r="M109" s="63"/>
      <c r="N109" s="62"/>
      <c r="O109" s="62"/>
    </row>
    <row r="110" spans="1:15" s="107" customFormat="1" ht="25.5" x14ac:dyDescent="0.2">
      <c r="A110" s="109" t="s">
        <v>308</v>
      </c>
      <c r="B110" s="120" t="s">
        <v>269</v>
      </c>
      <c r="C110" s="121" t="s">
        <v>111</v>
      </c>
      <c r="D110" s="137">
        <v>1</v>
      </c>
      <c r="E110" s="185"/>
      <c r="F110" s="188"/>
      <c r="G110" s="63"/>
      <c r="H110" s="62"/>
      <c r="I110" s="63"/>
      <c r="J110" s="62"/>
      <c r="K110" s="63"/>
      <c r="L110" s="62"/>
      <c r="M110" s="63"/>
      <c r="N110" s="62"/>
      <c r="O110" s="62"/>
    </row>
    <row r="111" spans="1:15" s="107" customFormat="1" x14ac:dyDescent="0.2">
      <c r="A111" s="109" t="s">
        <v>309</v>
      </c>
      <c r="B111" s="120" t="s">
        <v>270</v>
      </c>
      <c r="C111" s="121" t="s">
        <v>111</v>
      </c>
      <c r="D111" s="137">
        <v>2</v>
      </c>
      <c r="E111" s="185"/>
      <c r="F111" s="188"/>
      <c r="G111" s="63"/>
      <c r="H111" s="62"/>
      <c r="I111" s="63"/>
      <c r="J111" s="62"/>
      <c r="K111" s="63"/>
      <c r="L111" s="62"/>
      <c r="M111" s="63"/>
      <c r="N111" s="62"/>
      <c r="O111" s="62"/>
    </row>
    <row r="112" spans="1:15" s="107" customFormat="1" x14ac:dyDescent="0.2">
      <c r="A112" s="109" t="s">
        <v>310</v>
      </c>
      <c r="B112" s="120" t="s">
        <v>271</v>
      </c>
      <c r="C112" s="121" t="s">
        <v>20</v>
      </c>
      <c r="D112" s="137">
        <v>1</v>
      </c>
      <c r="E112" s="185"/>
      <c r="F112" s="188"/>
      <c r="G112" s="63"/>
      <c r="H112" s="62"/>
      <c r="I112" s="63"/>
      <c r="J112" s="62"/>
      <c r="K112" s="63"/>
      <c r="L112" s="62"/>
      <c r="M112" s="63"/>
      <c r="N112" s="62"/>
      <c r="O112" s="62"/>
    </row>
    <row r="113" spans="1:15" s="107" customFormat="1" x14ac:dyDescent="0.2">
      <c r="A113" s="109" t="s">
        <v>311</v>
      </c>
      <c r="B113" s="120" t="s">
        <v>272</v>
      </c>
      <c r="C113" s="121" t="s">
        <v>111</v>
      </c>
      <c r="D113" s="137">
        <v>1</v>
      </c>
      <c r="E113" s="185"/>
      <c r="F113" s="188"/>
      <c r="G113" s="63"/>
      <c r="H113" s="62"/>
      <c r="I113" s="63"/>
      <c r="J113" s="62"/>
      <c r="K113" s="63"/>
      <c r="L113" s="62"/>
      <c r="M113" s="63"/>
      <c r="N113" s="62"/>
      <c r="O113" s="62"/>
    </row>
    <row r="114" spans="1:15" s="107" customFormat="1" ht="25.5" x14ac:dyDescent="0.2">
      <c r="A114" s="109" t="s">
        <v>312</v>
      </c>
      <c r="B114" s="120" t="s">
        <v>273</v>
      </c>
      <c r="C114" s="121" t="s">
        <v>20</v>
      </c>
      <c r="D114" s="137">
        <v>1</v>
      </c>
      <c r="E114" s="185"/>
      <c r="F114" s="188"/>
      <c r="G114" s="63"/>
      <c r="H114" s="62"/>
      <c r="I114" s="63"/>
      <c r="J114" s="62"/>
      <c r="K114" s="63"/>
      <c r="L114" s="62"/>
      <c r="M114" s="63"/>
      <c r="N114" s="62"/>
      <c r="O114" s="62"/>
    </row>
    <row r="115" spans="1:15" s="107" customFormat="1" ht="25.5" x14ac:dyDescent="0.2">
      <c r="A115" s="109" t="s">
        <v>313</v>
      </c>
      <c r="B115" s="120" t="s">
        <v>274</v>
      </c>
      <c r="C115" s="121" t="s">
        <v>20</v>
      </c>
      <c r="D115" s="137">
        <v>2</v>
      </c>
      <c r="E115" s="185"/>
      <c r="F115" s="188"/>
      <c r="G115" s="63"/>
      <c r="H115" s="62"/>
      <c r="I115" s="63"/>
      <c r="J115" s="62"/>
      <c r="K115" s="63"/>
      <c r="L115" s="62"/>
      <c r="M115" s="63"/>
      <c r="N115" s="62"/>
      <c r="O115" s="62"/>
    </row>
    <row r="116" spans="1:15" s="107" customFormat="1" x14ac:dyDescent="0.2">
      <c r="A116" s="109" t="s">
        <v>314</v>
      </c>
      <c r="B116" s="120" t="s">
        <v>275</v>
      </c>
      <c r="C116" s="121" t="s">
        <v>111</v>
      </c>
      <c r="D116" s="137">
        <v>2</v>
      </c>
      <c r="E116" s="185"/>
      <c r="F116" s="188"/>
      <c r="G116" s="63"/>
      <c r="H116" s="62"/>
      <c r="I116" s="63"/>
      <c r="J116" s="62"/>
      <c r="K116" s="63"/>
      <c r="L116" s="62"/>
      <c r="M116" s="63"/>
      <c r="N116" s="62"/>
      <c r="O116" s="62"/>
    </row>
    <row r="117" spans="1:15" s="107" customFormat="1" x14ac:dyDescent="0.2">
      <c r="A117" s="109" t="s">
        <v>315</v>
      </c>
      <c r="B117" s="120" t="s">
        <v>276</v>
      </c>
      <c r="C117" s="121" t="s">
        <v>111</v>
      </c>
      <c r="D117" s="137">
        <v>2</v>
      </c>
      <c r="E117" s="185"/>
      <c r="F117" s="188"/>
      <c r="G117" s="63"/>
      <c r="H117" s="62"/>
      <c r="I117" s="63"/>
      <c r="J117" s="62"/>
      <c r="K117" s="63"/>
      <c r="L117" s="62"/>
      <c r="M117" s="63"/>
      <c r="N117" s="62"/>
      <c r="O117" s="62"/>
    </row>
    <row r="118" spans="1:15" s="107" customFormat="1" x14ac:dyDescent="0.2">
      <c r="A118" s="109" t="s">
        <v>316</v>
      </c>
      <c r="B118" s="120" t="s">
        <v>277</v>
      </c>
      <c r="C118" s="121" t="s">
        <v>111</v>
      </c>
      <c r="D118" s="137">
        <v>1</v>
      </c>
      <c r="E118" s="185"/>
      <c r="F118" s="188"/>
      <c r="G118" s="63"/>
      <c r="H118" s="62"/>
      <c r="I118" s="63"/>
      <c r="J118" s="62"/>
      <c r="K118" s="63"/>
      <c r="L118" s="62"/>
      <c r="M118" s="63"/>
      <c r="N118" s="62"/>
      <c r="O118" s="62"/>
    </row>
    <row r="119" spans="1:15" s="107" customFormat="1" x14ac:dyDescent="0.2">
      <c r="A119" s="109" t="s">
        <v>317</v>
      </c>
      <c r="B119" s="120" t="s">
        <v>278</v>
      </c>
      <c r="C119" s="121" t="s">
        <v>20</v>
      </c>
      <c r="D119" s="137">
        <v>1</v>
      </c>
      <c r="E119" s="185"/>
      <c r="F119" s="188"/>
      <c r="G119" s="63"/>
      <c r="H119" s="62"/>
      <c r="I119" s="63"/>
      <c r="J119" s="62"/>
      <c r="K119" s="63"/>
      <c r="L119" s="62"/>
      <c r="M119" s="63"/>
      <c r="N119" s="62"/>
      <c r="O119" s="62"/>
    </row>
    <row r="120" spans="1:15" s="107" customFormat="1" x14ac:dyDescent="0.2">
      <c r="A120" s="109" t="s">
        <v>318</v>
      </c>
      <c r="B120" s="120" t="s">
        <v>279</v>
      </c>
      <c r="C120" s="121" t="s">
        <v>20</v>
      </c>
      <c r="D120" s="137">
        <v>1</v>
      </c>
      <c r="E120" s="185"/>
      <c r="F120" s="188"/>
      <c r="G120" s="63"/>
      <c r="H120" s="62"/>
      <c r="I120" s="63"/>
      <c r="J120" s="62"/>
      <c r="K120" s="63"/>
      <c r="L120" s="62"/>
      <c r="M120" s="63"/>
      <c r="N120" s="62"/>
      <c r="O120" s="62"/>
    </row>
    <row r="121" spans="1:15" s="107" customFormat="1" x14ac:dyDescent="0.2">
      <c r="A121" s="109" t="s">
        <v>319</v>
      </c>
      <c r="B121" s="120" t="s">
        <v>280</v>
      </c>
      <c r="C121" s="121" t="s">
        <v>111</v>
      </c>
      <c r="D121" s="137">
        <v>2</v>
      </c>
      <c r="E121" s="185"/>
      <c r="F121" s="188"/>
      <c r="G121" s="63"/>
      <c r="H121" s="62"/>
      <c r="I121" s="63"/>
      <c r="J121" s="62"/>
      <c r="K121" s="63"/>
      <c r="L121" s="62"/>
      <c r="M121" s="63"/>
      <c r="N121" s="62"/>
      <c r="O121" s="62"/>
    </row>
    <row r="122" spans="1:15" s="107" customFormat="1" x14ac:dyDescent="0.2">
      <c r="A122" s="109" t="s">
        <v>320</v>
      </c>
      <c r="B122" s="120" t="s">
        <v>281</v>
      </c>
      <c r="C122" s="121" t="s">
        <v>20</v>
      </c>
      <c r="D122" s="137">
        <v>1</v>
      </c>
      <c r="E122" s="185"/>
      <c r="F122" s="188"/>
      <c r="G122" s="63"/>
      <c r="H122" s="62"/>
      <c r="I122" s="63"/>
      <c r="J122" s="62"/>
      <c r="K122" s="63"/>
      <c r="L122" s="62"/>
      <c r="M122" s="63"/>
      <c r="N122" s="62"/>
      <c r="O122" s="62"/>
    </row>
    <row r="123" spans="1:15" s="107" customFormat="1" x14ac:dyDescent="0.2">
      <c r="A123" s="109" t="s">
        <v>321</v>
      </c>
      <c r="B123" s="120" t="s">
        <v>282</v>
      </c>
      <c r="C123" s="121" t="s">
        <v>20</v>
      </c>
      <c r="D123" s="137">
        <v>1</v>
      </c>
      <c r="E123" s="185"/>
      <c r="F123" s="188"/>
      <c r="G123" s="63"/>
      <c r="H123" s="62"/>
      <c r="I123" s="63"/>
      <c r="J123" s="62"/>
      <c r="K123" s="63"/>
      <c r="L123" s="62"/>
      <c r="M123" s="63"/>
      <c r="N123" s="62"/>
      <c r="O123" s="62"/>
    </row>
    <row r="124" spans="1:15" s="107" customFormat="1" x14ac:dyDescent="0.2">
      <c r="A124" s="109" t="s">
        <v>322</v>
      </c>
      <c r="B124" s="120" t="s">
        <v>283</v>
      </c>
      <c r="C124" s="121" t="s">
        <v>20</v>
      </c>
      <c r="D124" s="137">
        <v>1</v>
      </c>
      <c r="E124" s="185"/>
      <c r="F124" s="188"/>
      <c r="G124" s="63"/>
      <c r="H124" s="62"/>
      <c r="I124" s="63"/>
      <c r="J124" s="62"/>
      <c r="K124" s="63"/>
      <c r="L124" s="62"/>
      <c r="M124" s="63"/>
      <c r="N124" s="62"/>
      <c r="O124" s="62"/>
    </row>
    <row r="125" spans="1:15" s="107" customFormat="1" ht="63.75" x14ac:dyDescent="0.2">
      <c r="A125" s="109" t="s">
        <v>199</v>
      </c>
      <c r="B125" s="120" t="s">
        <v>105</v>
      </c>
      <c r="C125" s="121" t="s">
        <v>20</v>
      </c>
      <c r="D125" s="137">
        <v>1</v>
      </c>
      <c r="E125" s="185"/>
      <c r="F125" s="112"/>
      <c r="G125" s="113"/>
      <c r="H125" s="62"/>
      <c r="I125" s="113"/>
      <c r="J125" s="53"/>
      <c r="K125" s="113"/>
      <c r="L125" s="53"/>
      <c r="M125" s="113"/>
      <c r="N125" s="53"/>
      <c r="O125" s="53"/>
    </row>
    <row r="126" spans="1:15" s="107" customFormat="1" ht="25.5" x14ac:dyDescent="0.2">
      <c r="A126" s="109" t="s">
        <v>325</v>
      </c>
      <c r="B126" s="120" t="s">
        <v>345</v>
      </c>
      <c r="C126" s="121" t="s">
        <v>20</v>
      </c>
      <c r="D126" s="137">
        <v>1</v>
      </c>
      <c r="E126" s="185"/>
      <c r="F126" s="188"/>
      <c r="G126" s="63"/>
      <c r="H126" s="62"/>
      <c r="I126" s="63"/>
      <c r="J126" s="62"/>
      <c r="K126" s="63"/>
      <c r="L126" s="62"/>
      <c r="M126" s="63"/>
      <c r="N126" s="62"/>
      <c r="O126" s="62"/>
    </row>
    <row r="127" spans="1:15" s="107" customFormat="1" ht="38.25" x14ac:dyDescent="0.2">
      <c r="A127" s="109" t="s">
        <v>326</v>
      </c>
      <c r="B127" s="120" t="s">
        <v>346</v>
      </c>
      <c r="C127" s="121" t="s">
        <v>20</v>
      </c>
      <c r="D127" s="137">
        <v>2</v>
      </c>
      <c r="E127" s="185"/>
      <c r="F127" s="188"/>
      <c r="G127" s="63"/>
      <c r="H127" s="62"/>
      <c r="I127" s="63"/>
      <c r="J127" s="62"/>
      <c r="K127" s="63"/>
      <c r="L127" s="62"/>
      <c r="M127" s="63"/>
      <c r="N127" s="62"/>
      <c r="O127" s="62"/>
    </row>
    <row r="128" spans="1:15" s="107" customFormat="1" x14ac:dyDescent="0.2">
      <c r="A128" s="109" t="s">
        <v>327</v>
      </c>
      <c r="B128" s="120" t="s">
        <v>266</v>
      </c>
      <c r="C128" s="121" t="s">
        <v>111</v>
      </c>
      <c r="D128" s="137">
        <v>2</v>
      </c>
      <c r="E128" s="185"/>
      <c r="F128" s="188"/>
      <c r="G128" s="63"/>
      <c r="H128" s="62"/>
      <c r="I128" s="63"/>
      <c r="J128" s="62"/>
      <c r="K128" s="63"/>
      <c r="L128" s="62"/>
      <c r="M128" s="63"/>
      <c r="N128" s="62"/>
      <c r="O128" s="62"/>
    </row>
    <row r="129" spans="1:15" s="107" customFormat="1" x14ac:dyDescent="0.2">
      <c r="A129" s="109" t="s">
        <v>328</v>
      </c>
      <c r="B129" s="120" t="s">
        <v>267</v>
      </c>
      <c r="C129" s="121" t="s">
        <v>111</v>
      </c>
      <c r="D129" s="137">
        <v>2</v>
      </c>
      <c r="E129" s="185"/>
      <c r="F129" s="188"/>
      <c r="G129" s="63"/>
      <c r="H129" s="62"/>
      <c r="I129" s="63"/>
      <c r="J129" s="62"/>
      <c r="K129" s="63"/>
      <c r="L129" s="62"/>
      <c r="M129" s="63"/>
      <c r="N129" s="62"/>
      <c r="O129" s="62"/>
    </row>
    <row r="130" spans="1:15" s="107" customFormat="1" ht="25.5" x14ac:dyDescent="0.2">
      <c r="A130" s="109" t="s">
        <v>329</v>
      </c>
      <c r="B130" s="120" t="s">
        <v>268</v>
      </c>
      <c r="C130" s="121" t="s">
        <v>111</v>
      </c>
      <c r="D130" s="137">
        <v>1</v>
      </c>
      <c r="E130" s="185"/>
      <c r="F130" s="188"/>
      <c r="G130" s="63"/>
      <c r="H130" s="62"/>
      <c r="I130" s="63"/>
      <c r="J130" s="62"/>
      <c r="K130" s="63"/>
      <c r="L130" s="62"/>
      <c r="M130" s="63"/>
      <c r="N130" s="62"/>
      <c r="O130" s="62"/>
    </row>
    <row r="131" spans="1:15" s="107" customFormat="1" ht="25.5" x14ac:dyDescent="0.2">
      <c r="A131" s="109" t="s">
        <v>330</v>
      </c>
      <c r="B131" s="120" t="s">
        <v>269</v>
      </c>
      <c r="C131" s="121" t="s">
        <v>111</v>
      </c>
      <c r="D131" s="137">
        <v>1</v>
      </c>
      <c r="E131" s="185"/>
      <c r="F131" s="188"/>
      <c r="G131" s="63"/>
      <c r="H131" s="62"/>
      <c r="I131" s="63"/>
      <c r="J131" s="62"/>
      <c r="K131" s="63"/>
      <c r="L131" s="62"/>
      <c r="M131" s="63"/>
      <c r="N131" s="62"/>
      <c r="O131" s="62"/>
    </row>
    <row r="132" spans="1:15" s="107" customFormat="1" x14ac:dyDescent="0.2">
      <c r="A132" s="109" t="s">
        <v>331</v>
      </c>
      <c r="B132" s="120" t="s">
        <v>270</v>
      </c>
      <c r="C132" s="121" t="s">
        <v>111</v>
      </c>
      <c r="D132" s="137">
        <v>2</v>
      </c>
      <c r="E132" s="185"/>
      <c r="F132" s="188"/>
      <c r="G132" s="63"/>
      <c r="H132" s="62"/>
      <c r="I132" s="63"/>
      <c r="J132" s="62"/>
      <c r="K132" s="63"/>
      <c r="L132" s="62"/>
      <c r="M132" s="63"/>
      <c r="N132" s="62"/>
      <c r="O132" s="62"/>
    </row>
    <row r="133" spans="1:15" s="107" customFormat="1" x14ac:dyDescent="0.2">
      <c r="A133" s="109" t="s">
        <v>332</v>
      </c>
      <c r="B133" s="120" t="s">
        <v>271</v>
      </c>
      <c r="C133" s="121" t="s">
        <v>20</v>
      </c>
      <c r="D133" s="137">
        <v>1</v>
      </c>
      <c r="E133" s="185"/>
      <c r="F133" s="188"/>
      <c r="G133" s="63"/>
      <c r="H133" s="62"/>
      <c r="I133" s="63"/>
      <c r="J133" s="62"/>
      <c r="K133" s="63"/>
      <c r="L133" s="62"/>
      <c r="M133" s="63"/>
      <c r="N133" s="62"/>
      <c r="O133" s="62"/>
    </row>
    <row r="134" spans="1:15" s="107" customFormat="1" x14ac:dyDescent="0.2">
      <c r="A134" s="109" t="s">
        <v>333</v>
      </c>
      <c r="B134" s="120" t="s">
        <v>272</v>
      </c>
      <c r="C134" s="121" t="s">
        <v>111</v>
      </c>
      <c r="D134" s="137">
        <v>1</v>
      </c>
      <c r="E134" s="185"/>
      <c r="F134" s="188"/>
      <c r="G134" s="63"/>
      <c r="H134" s="62"/>
      <c r="I134" s="63"/>
      <c r="J134" s="62"/>
      <c r="K134" s="63"/>
      <c r="L134" s="62"/>
      <c r="M134" s="63"/>
      <c r="N134" s="62"/>
      <c r="O134" s="62"/>
    </row>
    <row r="135" spans="1:15" s="107" customFormat="1" ht="25.5" x14ac:dyDescent="0.2">
      <c r="A135" s="109" t="s">
        <v>334</v>
      </c>
      <c r="B135" s="120" t="s">
        <v>273</v>
      </c>
      <c r="C135" s="121" t="s">
        <v>20</v>
      </c>
      <c r="D135" s="137">
        <v>1</v>
      </c>
      <c r="E135" s="185"/>
      <c r="F135" s="188"/>
      <c r="G135" s="63"/>
      <c r="H135" s="62"/>
      <c r="I135" s="63"/>
      <c r="J135" s="62"/>
      <c r="K135" s="63"/>
      <c r="L135" s="62"/>
      <c r="M135" s="63"/>
      <c r="N135" s="62"/>
      <c r="O135" s="62"/>
    </row>
    <row r="136" spans="1:15" s="107" customFormat="1" ht="25.5" x14ac:dyDescent="0.2">
      <c r="A136" s="109" t="s">
        <v>335</v>
      </c>
      <c r="B136" s="120" t="s">
        <v>274</v>
      </c>
      <c r="C136" s="121" t="s">
        <v>20</v>
      </c>
      <c r="D136" s="137">
        <v>2</v>
      </c>
      <c r="E136" s="185"/>
      <c r="F136" s="188"/>
      <c r="G136" s="63"/>
      <c r="H136" s="62"/>
      <c r="I136" s="63"/>
      <c r="J136" s="62"/>
      <c r="K136" s="63"/>
      <c r="L136" s="62"/>
      <c r="M136" s="63"/>
      <c r="N136" s="62"/>
      <c r="O136" s="62"/>
    </row>
    <row r="137" spans="1:15" s="107" customFormat="1" x14ac:dyDescent="0.2">
      <c r="A137" s="109" t="s">
        <v>336</v>
      </c>
      <c r="B137" s="120" t="s">
        <v>275</v>
      </c>
      <c r="C137" s="121" t="s">
        <v>111</v>
      </c>
      <c r="D137" s="137">
        <v>2</v>
      </c>
      <c r="E137" s="185"/>
      <c r="F137" s="188"/>
      <c r="G137" s="63"/>
      <c r="H137" s="62"/>
      <c r="I137" s="63"/>
      <c r="J137" s="62"/>
      <c r="K137" s="63"/>
      <c r="L137" s="62"/>
      <c r="M137" s="63"/>
      <c r="N137" s="62"/>
      <c r="O137" s="62"/>
    </row>
    <row r="138" spans="1:15" s="107" customFormat="1" x14ac:dyDescent="0.2">
      <c r="A138" s="109" t="s">
        <v>337</v>
      </c>
      <c r="B138" s="120" t="s">
        <v>276</v>
      </c>
      <c r="C138" s="121" t="s">
        <v>111</v>
      </c>
      <c r="D138" s="137">
        <v>2</v>
      </c>
      <c r="E138" s="185"/>
      <c r="F138" s="188"/>
      <c r="G138" s="63"/>
      <c r="H138" s="62"/>
      <c r="I138" s="63"/>
      <c r="J138" s="62"/>
      <c r="K138" s="63"/>
      <c r="L138" s="62"/>
      <c r="M138" s="63"/>
      <c r="N138" s="62"/>
      <c r="O138" s="62"/>
    </row>
    <row r="139" spans="1:15" s="107" customFormat="1" x14ac:dyDescent="0.2">
      <c r="A139" s="109" t="s">
        <v>338</v>
      </c>
      <c r="B139" s="120" t="s">
        <v>277</v>
      </c>
      <c r="C139" s="121" t="s">
        <v>111</v>
      </c>
      <c r="D139" s="137">
        <v>1</v>
      </c>
      <c r="E139" s="185"/>
      <c r="F139" s="188"/>
      <c r="G139" s="63"/>
      <c r="H139" s="62"/>
      <c r="I139" s="63"/>
      <c r="J139" s="62"/>
      <c r="K139" s="63"/>
      <c r="L139" s="62"/>
      <c r="M139" s="63"/>
      <c r="N139" s="62"/>
      <c r="O139" s="62"/>
    </row>
    <row r="140" spans="1:15" s="107" customFormat="1" x14ac:dyDescent="0.2">
      <c r="A140" s="109" t="s">
        <v>339</v>
      </c>
      <c r="B140" s="120" t="s">
        <v>278</v>
      </c>
      <c r="C140" s="121" t="s">
        <v>20</v>
      </c>
      <c r="D140" s="137">
        <v>1</v>
      </c>
      <c r="E140" s="185"/>
      <c r="F140" s="188"/>
      <c r="G140" s="63"/>
      <c r="H140" s="62"/>
      <c r="I140" s="63"/>
      <c r="J140" s="62"/>
      <c r="K140" s="63"/>
      <c r="L140" s="62"/>
      <c r="M140" s="63"/>
      <c r="N140" s="62"/>
      <c r="O140" s="62"/>
    </row>
    <row r="141" spans="1:15" s="107" customFormat="1" x14ac:dyDescent="0.2">
      <c r="A141" s="109" t="s">
        <v>340</v>
      </c>
      <c r="B141" s="120" t="s">
        <v>279</v>
      </c>
      <c r="C141" s="121" t="s">
        <v>20</v>
      </c>
      <c r="D141" s="137">
        <v>1</v>
      </c>
      <c r="E141" s="185"/>
      <c r="F141" s="188"/>
      <c r="G141" s="63"/>
      <c r="H141" s="62"/>
      <c r="I141" s="63"/>
      <c r="J141" s="62"/>
      <c r="K141" s="63"/>
      <c r="L141" s="62"/>
      <c r="M141" s="63"/>
      <c r="N141" s="62"/>
      <c r="O141" s="62"/>
    </row>
    <row r="142" spans="1:15" s="107" customFormat="1" x14ac:dyDescent="0.2">
      <c r="A142" s="109" t="s">
        <v>341</v>
      </c>
      <c r="B142" s="120" t="s">
        <v>280</v>
      </c>
      <c r="C142" s="121" t="s">
        <v>111</v>
      </c>
      <c r="D142" s="137">
        <v>2</v>
      </c>
      <c r="E142" s="185"/>
      <c r="F142" s="188"/>
      <c r="G142" s="63"/>
      <c r="H142" s="62"/>
      <c r="I142" s="63"/>
      <c r="J142" s="62"/>
      <c r="K142" s="63"/>
      <c r="L142" s="62"/>
      <c r="M142" s="63"/>
      <c r="N142" s="62"/>
      <c r="O142" s="62"/>
    </row>
    <row r="143" spans="1:15" s="107" customFormat="1" x14ac:dyDescent="0.2">
      <c r="A143" s="109" t="s">
        <v>342</v>
      </c>
      <c r="B143" s="120" t="s">
        <v>281</v>
      </c>
      <c r="C143" s="121" t="s">
        <v>20</v>
      </c>
      <c r="D143" s="137">
        <v>1</v>
      </c>
      <c r="E143" s="185"/>
      <c r="F143" s="188"/>
      <c r="G143" s="63"/>
      <c r="H143" s="62"/>
      <c r="I143" s="63"/>
      <c r="J143" s="62"/>
      <c r="K143" s="63"/>
      <c r="L143" s="62"/>
      <c r="M143" s="63"/>
      <c r="N143" s="62"/>
      <c r="O143" s="62"/>
    </row>
    <row r="144" spans="1:15" s="107" customFormat="1" x14ac:dyDescent="0.2">
      <c r="A144" s="109" t="s">
        <v>343</v>
      </c>
      <c r="B144" s="120" t="s">
        <v>282</v>
      </c>
      <c r="C144" s="121" t="s">
        <v>20</v>
      </c>
      <c r="D144" s="137">
        <v>1</v>
      </c>
      <c r="E144" s="185"/>
      <c r="F144" s="188"/>
      <c r="G144" s="63"/>
      <c r="H144" s="62"/>
      <c r="I144" s="63"/>
      <c r="J144" s="62"/>
      <c r="K144" s="63"/>
      <c r="L144" s="62"/>
      <c r="M144" s="63"/>
      <c r="N144" s="62"/>
      <c r="O144" s="62"/>
    </row>
    <row r="145" spans="1:15" s="107" customFormat="1" x14ac:dyDescent="0.2">
      <c r="A145" s="109" t="s">
        <v>344</v>
      </c>
      <c r="B145" s="120" t="s">
        <v>283</v>
      </c>
      <c r="C145" s="121" t="s">
        <v>20</v>
      </c>
      <c r="D145" s="137">
        <v>1</v>
      </c>
      <c r="E145" s="185"/>
      <c r="F145" s="188"/>
      <c r="G145" s="63"/>
      <c r="H145" s="62"/>
      <c r="I145" s="63"/>
      <c r="J145" s="62"/>
      <c r="K145" s="63"/>
      <c r="L145" s="62"/>
      <c r="M145" s="63"/>
      <c r="N145" s="62"/>
      <c r="O145" s="62"/>
    </row>
    <row r="146" spans="1:15" s="107" customFormat="1" x14ac:dyDescent="0.2">
      <c r="A146" s="109" t="s">
        <v>200</v>
      </c>
      <c r="B146" s="120" t="s">
        <v>116</v>
      </c>
      <c r="C146" s="121" t="s">
        <v>20</v>
      </c>
      <c r="D146" s="137">
        <v>1</v>
      </c>
      <c r="E146" s="185"/>
      <c r="F146" s="112"/>
      <c r="G146" s="113"/>
      <c r="H146" s="62"/>
      <c r="I146" s="113"/>
      <c r="J146" s="53"/>
      <c r="K146" s="113"/>
      <c r="L146" s="53"/>
      <c r="M146" s="113"/>
      <c r="N146" s="53"/>
      <c r="O146" s="53"/>
    </row>
    <row r="147" spans="1:15" s="107" customFormat="1" ht="25.5" x14ac:dyDescent="0.2">
      <c r="A147" s="132" t="s">
        <v>201</v>
      </c>
      <c r="B147" s="125" t="s">
        <v>120</v>
      </c>
      <c r="C147" s="121" t="s">
        <v>124</v>
      </c>
      <c r="D147" s="120">
        <v>0.23</v>
      </c>
      <c r="E147" s="111"/>
      <c r="F147" s="112"/>
      <c r="G147" s="113"/>
      <c r="H147" s="53"/>
      <c r="I147" s="113"/>
      <c r="J147" s="53"/>
      <c r="K147" s="113"/>
      <c r="L147" s="53"/>
      <c r="M147" s="113"/>
      <c r="N147" s="53"/>
      <c r="O147" s="53"/>
    </row>
    <row r="148" spans="1:15" s="107" customFormat="1" ht="25.5" x14ac:dyDescent="0.2">
      <c r="A148" s="132" t="s">
        <v>202</v>
      </c>
      <c r="B148" s="125" t="s">
        <v>119</v>
      </c>
      <c r="C148" s="121" t="s">
        <v>124</v>
      </c>
      <c r="D148" s="120">
        <v>0.53</v>
      </c>
      <c r="E148" s="111"/>
      <c r="F148" s="112"/>
      <c r="G148" s="113"/>
      <c r="H148" s="53"/>
      <c r="I148" s="113"/>
      <c r="J148" s="53"/>
      <c r="K148" s="113"/>
      <c r="L148" s="53"/>
      <c r="M148" s="113"/>
      <c r="N148" s="53"/>
      <c r="O148" s="53"/>
    </row>
    <row r="149" spans="1:15" s="107" customFormat="1" x14ac:dyDescent="0.2">
      <c r="A149" s="132" t="s">
        <v>203</v>
      </c>
      <c r="B149" s="125" t="s">
        <v>117</v>
      </c>
      <c r="C149" s="122" t="s">
        <v>118</v>
      </c>
      <c r="D149" s="120">
        <v>79</v>
      </c>
      <c r="E149" s="111"/>
      <c r="F149" s="112"/>
      <c r="G149" s="113"/>
      <c r="H149" s="53"/>
      <c r="I149" s="113"/>
      <c r="J149" s="53"/>
      <c r="K149" s="113"/>
      <c r="L149" s="53"/>
      <c r="M149" s="113"/>
      <c r="N149" s="53"/>
      <c r="O149" s="53"/>
    </row>
    <row r="150" spans="1:15" s="107" customFormat="1" ht="25.5" x14ac:dyDescent="0.2">
      <c r="A150" s="132" t="s">
        <v>204</v>
      </c>
      <c r="B150" s="125" t="s">
        <v>121</v>
      </c>
      <c r="C150" s="122" t="s">
        <v>111</v>
      </c>
      <c r="D150" s="120">
        <v>6</v>
      </c>
      <c r="E150" s="111"/>
      <c r="F150" s="112"/>
      <c r="G150" s="113"/>
      <c r="H150" s="53"/>
      <c r="I150" s="113"/>
      <c r="J150" s="53"/>
      <c r="K150" s="113"/>
      <c r="L150" s="53"/>
      <c r="M150" s="113"/>
      <c r="N150" s="53"/>
      <c r="O150" s="53"/>
    </row>
    <row r="151" spans="1:15" s="107" customFormat="1" x14ac:dyDescent="0.2">
      <c r="A151" s="109" t="s">
        <v>205</v>
      </c>
      <c r="B151" s="120" t="s">
        <v>122</v>
      </c>
      <c r="C151" s="121" t="s">
        <v>20</v>
      </c>
      <c r="D151" s="137">
        <v>1</v>
      </c>
      <c r="E151" s="104"/>
      <c r="F151" s="105"/>
      <c r="G151" s="106"/>
      <c r="H151" s="105"/>
      <c r="I151" s="106"/>
      <c r="J151" s="105"/>
      <c r="K151" s="106"/>
      <c r="L151" s="105"/>
      <c r="M151" s="106"/>
      <c r="N151" s="105"/>
      <c r="O151" s="105"/>
    </row>
    <row r="152" spans="1:15" s="107" customFormat="1" ht="25.5" x14ac:dyDescent="0.2">
      <c r="A152" s="132" t="s">
        <v>206</v>
      </c>
      <c r="B152" s="125" t="s">
        <v>120</v>
      </c>
      <c r="C152" s="121" t="s">
        <v>124</v>
      </c>
      <c r="D152" s="120">
        <v>0.23</v>
      </c>
      <c r="E152" s="111"/>
      <c r="F152" s="112"/>
      <c r="G152" s="113"/>
      <c r="H152" s="53"/>
      <c r="I152" s="113"/>
      <c r="J152" s="53"/>
      <c r="K152" s="113"/>
      <c r="L152" s="53"/>
      <c r="M152" s="113"/>
      <c r="N152" s="53"/>
      <c r="O152" s="53"/>
    </row>
    <row r="153" spans="1:15" s="107" customFormat="1" ht="25.5" x14ac:dyDescent="0.2">
      <c r="A153" s="132" t="s">
        <v>207</v>
      </c>
      <c r="B153" s="125" t="s">
        <v>119</v>
      </c>
      <c r="C153" s="121" t="s">
        <v>124</v>
      </c>
      <c r="D153" s="120">
        <v>0.53</v>
      </c>
      <c r="E153" s="111"/>
      <c r="F153" s="112"/>
      <c r="G153" s="113"/>
      <c r="H153" s="53"/>
      <c r="I153" s="113"/>
      <c r="J153" s="53"/>
      <c r="K153" s="113"/>
      <c r="L153" s="53"/>
      <c r="M153" s="113"/>
      <c r="N153" s="53"/>
      <c r="O153" s="53"/>
    </row>
    <row r="154" spans="1:15" s="107" customFormat="1" x14ac:dyDescent="0.2">
      <c r="A154" s="132" t="s">
        <v>208</v>
      </c>
      <c r="B154" s="125" t="s">
        <v>117</v>
      </c>
      <c r="C154" s="122" t="s">
        <v>118</v>
      </c>
      <c r="D154" s="120">
        <v>79</v>
      </c>
      <c r="E154" s="111"/>
      <c r="F154" s="112"/>
      <c r="G154" s="113"/>
      <c r="H154" s="53"/>
      <c r="I154" s="113"/>
      <c r="J154" s="53"/>
      <c r="K154" s="113"/>
      <c r="L154" s="53"/>
      <c r="M154" s="113"/>
      <c r="N154" s="53"/>
      <c r="O154" s="53"/>
    </row>
    <row r="155" spans="1:15" s="107" customFormat="1" ht="25.5" x14ac:dyDescent="0.2">
      <c r="A155" s="132" t="s">
        <v>209</v>
      </c>
      <c r="B155" s="125" t="s">
        <v>121</v>
      </c>
      <c r="C155" s="122" t="s">
        <v>111</v>
      </c>
      <c r="D155" s="120">
        <v>6</v>
      </c>
      <c r="E155" s="111"/>
      <c r="F155" s="112"/>
      <c r="G155" s="113"/>
      <c r="H155" s="53"/>
      <c r="I155" s="113"/>
      <c r="J155" s="53"/>
      <c r="K155" s="113"/>
      <c r="L155" s="53"/>
      <c r="M155" s="113"/>
      <c r="N155" s="53"/>
      <c r="O155" s="53"/>
    </row>
    <row r="156" spans="1:15" s="107" customFormat="1" x14ac:dyDescent="0.2">
      <c r="A156" s="109" t="s">
        <v>211</v>
      </c>
      <c r="B156" s="120" t="s">
        <v>122</v>
      </c>
      <c r="C156" s="121" t="s">
        <v>20</v>
      </c>
      <c r="D156" s="137">
        <v>1</v>
      </c>
      <c r="E156" s="104"/>
      <c r="F156" s="105"/>
      <c r="G156" s="106"/>
      <c r="H156" s="105"/>
      <c r="I156" s="106"/>
      <c r="J156" s="105"/>
      <c r="K156" s="106"/>
      <c r="L156" s="105"/>
      <c r="M156" s="106"/>
      <c r="N156" s="105"/>
      <c r="O156" s="105"/>
    </row>
    <row r="157" spans="1:15" s="107" customFormat="1" ht="25.5" x14ac:dyDescent="0.2">
      <c r="A157" s="132" t="s">
        <v>210</v>
      </c>
      <c r="B157" s="125" t="s">
        <v>120</v>
      </c>
      <c r="C157" s="121" t="s">
        <v>124</v>
      </c>
      <c r="D157" s="120">
        <v>0.23</v>
      </c>
      <c r="E157" s="111"/>
      <c r="F157" s="112"/>
      <c r="G157" s="113"/>
      <c r="H157" s="53"/>
      <c r="I157" s="113"/>
      <c r="J157" s="53"/>
      <c r="K157" s="113"/>
      <c r="L157" s="53"/>
      <c r="M157" s="113"/>
      <c r="N157" s="53"/>
      <c r="O157" s="53"/>
    </row>
    <row r="158" spans="1:15" s="107" customFormat="1" ht="25.5" x14ac:dyDescent="0.2">
      <c r="A158" s="132" t="s">
        <v>212</v>
      </c>
      <c r="B158" s="125" t="s">
        <v>119</v>
      </c>
      <c r="C158" s="121" t="s">
        <v>124</v>
      </c>
      <c r="D158" s="120">
        <v>0.53</v>
      </c>
      <c r="E158" s="111"/>
      <c r="F158" s="112"/>
      <c r="G158" s="113"/>
      <c r="H158" s="53"/>
      <c r="I158" s="113"/>
      <c r="J158" s="53"/>
      <c r="K158" s="113"/>
      <c r="L158" s="53"/>
      <c r="M158" s="113"/>
      <c r="N158" s="53"/>
      <c r="O158" s="53"/>
    </row>
    <row r="159" spans="1:15" s="107" customFormat="1" x14ac:dyDescent="0.2">
      <c r="A159" s="132" t="s">
        <v>213</v>
      </c>
      <c r="B159" s="125" t="s">
        <v>117</v>
      </c>
      <c r="C159" s="122" t="s">
        <v>118</v>
      </c>
      <c r="D159" s="120">
        <v>79</v>
      </c>
      <c r="E159" s="111"/>
      <c r="F159" s="112"/>
      <c r="G159" s="113"/>
      <c r="H159" s="53"/>
      <c r="I159" s="113"/>
      <c r="J159" s="53"/>
      <c r="K159" s="113"/>
      <c r="L159" s="53"/>
      <c r="M159" s="113"/>
      <c r="N159" s="53"/>
      <c r="O159" s="53"/>
    </row>
    <row r="160" spans="1:15" s="107" customFormat="1" ht="25.5" x14ac:dyDescent="0.2">
      <c r="A160" s="132" t="s">
        <v>214</v>
      </c>
      <c r="B160" s="125" t="s">
        <v>121</v>
      </c>
      <c r="C160" s="122" t="s">
        <v>111</v>
      </c>
      <c r="D160" s="120">
        <v>6</v>
      </c>
      <c r="E160" s="111"/>
      <c r="F160" s="112"/>
      <c r="G160" s="113"/>
      <c r="H160" s="53"/>
      <c r="I160" s="113"/>
      <c r="J160" s="53"/>
      <c r="K160" s="113"/>
      <c r="L160" s="53"/>
      <c r="M160" s="113"/>
      <c r="N160" s="53"/>
      <c r="O160" s="53"/>
    </row>
    <row r="161" spans="1:15" s="107" customFormat="1" x14ac:dyDescent="0.2">
      <c r="A161" s="141" t="s">
        <v>215</v>
      </c>
      <c r="B161" s="120" t="s">
        <v>106</v>
      </c>
      <c r="C161" s="122" t="s">
        <v>50</v>
      </c>
      <c r="D161" s="227">
        <v>430</v>
      </c>
      <c r="E161" s="185"/>
      <c r="F161" s="112"/>
      <c r="G161" s="113"/>
      <c r="H161" s="62"/>
      <c r="I161" s="113"/>
      <c r="J161" s="53"/>
      <c r="K161" s="113"/>
      <c r="L161" s="53"/>
      <c r="M161" s="113"/>
      <c r="N161" s="53"/>
      <c r="O161" s="53"/>
    </row>
    <row r="162" spans="1:15" s="107" customFormat="1" ht="25.5" x14ac:dyDescent="0.2">
      <c r="A162" s="141" t="s">
        <v>216</v>
      </c>
      <c r="B162" s="120" t="s">
        <v>107</v>
      </c>
      <c r="C162" s="122" t="s">
        <v>50</v>
      </c>
      <c r="D162" s="227">
        <f>SUM(D161)</f>
        <v>430</v>
      </c>
      <c r="E162" s="185"/>
      <c r="F162" s="112"/>
      <c r="G162" s="113"/>
      <c r="H162" s="62"/>
      <c r="I162" s="113"/>
      <c r="J162" s="53"/>
      <c r="K162" s="113"/>
      <c r="L162" s="53"/>
      <c r="M162" s="113"/>
      <c r="N162" s="53"/>
      <c r="O162" s="53"/>
    </row>
    <row r="163" spans="1:15" s="107" customFormat="1" ht="25.5" x14ac:dyDescent="0.2">
      <c r="A163" s="141" t="s">
        <v>217</v>
      </c>
      <c r="B163" s="120" t="s">
        <v>108</v>
      </c>
      <c r="C163" s="122" t="s">
        <v>87</v>
      </c>
      <c r="D163" s="120">
        <v>7</v>
      </c>
      <c r="E163" s="111"/>
      <c r="F163" s="112"/>
      <c r="G163" s="113"/>
      <c r="H163" s="62"/>
      <c r="I163" s="113"/>
      <c r="J163" s="53"/>
      <c r="K163" s="113"/>
      <c r="L163" s="53"/>
      <c r="M163" s="113"/>
      <c r="N163" s="53"/>
      <c r="O163" s="53"/>
    </row>
    <row r="164" spans="1:15" s="107" customFormat="1" ht="51" x14ac:dyDescent="0.2">
      <c r="A164" s="141" t="s">
        <v>218</v>
      </c>
      <c r="B164" s="120" t="s">
        <v>97</v>
      </c>
      <c r="C164" s="122" t="s">
        <v>59</v>
      </c>
      <c r="D164" s="120">
        <v>5</v>
      </c>
      <c r="E164" s="111"/>
      <c r="F164" s="112"/>
      <c r="G164" s="113"/>
      <c r="H164" s="53"/>
      <c r="I164" s="113"/>
      <c r="J164" s="53"/>
      <c r="K164" s="113"/>
      <c r="L164" s="53"/>
      <c r="M164" s="113"/>
      <c r="N164" s="53"/>
      <c r="O164" s="53"/>
    </row>
    <row r="165" spans="1:15" s="107" customFormat="1" ht="63.75" x14ac:dyDescent="0.2">
      <c r="A165" s="141" t="s">
        <v>219</v>
      </c>
      <c r="B165" s="120" t="s">
        <v>98</v>
      </c>
      <c r="C165" s="122" t="s">
        <v>59</v>
      </c>
      <c r="D165" s="120">
        <v>1</v>
      </c>
      <c r="E165" s="111"/>
      <c r="F165" s="112"/>
      <c r="G165" s="113"/>
      <c r="H165" s="53"/>
      <c r="I165" s="113"/>
      <c r="J165" s="53"/>
      <c r="K165" s="113"/>
      <c r="L165" s="53"/>
      <c r="M165" s="113"/>
      <c r="N165" s="53"/>
      <c r="O165" s="53"/>
    </row>
    <row r="166" spans="1:15" s="52" customFormat="1" x14ac:dyDescent="0.2">
      <c r="A166" s="256"/>
      <c r="B166" s="257"/>
      <c r="C166" s="258"/>
      <c r="D166" s="259"/>
      <c r="E166" s="260"/>
      <c r="F166" s="261"/>
      <c r="G166" s="262"/>
      <c r="H166" s="261"/>
      <c r="I166" s="262"/>
      <c r="J166" s="261"/>
      <c r="K166" s="51"/>
      <c r="L166" s="50"/>
      <c r="M166" s="51"/>
      <c r="N166" s="50"/>
      <c r="O166" s="50"/>
    </row>
    <row r="167" spans="1:15" x14ac:dyDescent="0.2">
      <c r="J167" s="14" t="s">
        <v>550</v>
      </c>
      <c r="K167" s="34"/>
      <c r="L167" s="34"/>
      <c r="M167" s="34"/>
      <c r="N167" s="34"/>
      <c r="O167" s="35"/>
    </row>
    <row r="168" spans="1:15" x14ac:dyDescent="0.2">
      <c r="A168" s="253" t="s">
        <v>551</v>
      </c>
      <c r="G168" s="6"/>
      <c r="H168" s="6"/>
      <c r="I168" s="6"/>
      <c r="J168" s="6"/>
      <c r="K168" s="6"/>
      <c r="L168" s="6"/>
      <c r="M168" s="6"/>
      <c r="N168" s="6"/>
    </row>
    <row r="169" spans="1:15" x14ac:dyDescent="0.2">
      <c r="A169" s="253" t="s">
        <v>552</v>
      </c>
      <c r="G169" s="6"/>
      <c r="H169" s="6"/>
      <c r="I169" s="6"/>
      <c r="J169" s="6"/>
      <c r="K169" s="6"/>
      <c r="L169" s="6"/>
      <c r="M169" s="6"/>
      <c r="N169" s="6"/>
    </row>
    <row r="170" spans="1:15" x14ac:dyDescent="0.2">
      <c r="A170" s="253" t="s">
        <v>553</v>
      </c>
      <c r="G170" s="6"/>
      <c r="H170" s="6"/>
      <c r="I170" s="6"/>
      <c r="J170" s="6"/>
      <c r="K170" s="6"/>
      <c r="L170" s="6"/>
      <c r="M170" s="6"/>
      <c r="N170" s="6"/>
    </row>
    <row r="171" spans="1:15" x14ac:dyDescent="0.2">
      <c r="A171" s="254" t="s">
        <v>554</v>
      </c>
      <c r="E171" s="37"/>
      <c r="G171" s="6"/>
      <c r="H171" s="6"/>
      <c r="I171" s="6"/>
      <c r="J171" s="6"/>
      <c r="K171" s="6"/>
      <c r="L171" s="6"/>
      <c r="M171" s="6"/>
      <c r="N171" s="6"/>
    </row>
    <row r="172" spans="1:15" x14ac:dyDescent="0.2">
      <c r="A172" s="255" t="s">
        <v>555</v>
      </c>
      <c r="G172" s="6"/>
      <c r="H172" s="6"/>
      <c r="I172" s="6"/>
      <c r="J172" s="6"/>
      <c r="K172" s="6"/>
      <c r="L172" s="6"/>
      <c r="M172" s="6"/>
      <c r="N172" s="6"/>
    </row>
    <row r="173" spans="1:15" x14ac:dyDescent="0.2">
      <c r="A173" s="255" t="s">
        <v>556</v>
      </c>
      <c r="G173" s="6"/>
      <c r="H173" s="6"/>
      <c r="I173" s="6"/>
      <c r="J173" s="6"/>
      <c r="K173" s="6"/>
      <c r="L173" s="6"/>
      <c r="M173" s="6"/>
      <c r="N173" s="6"/>
    </row>
    <row r="174" spans="1:15" x14ac:dyDescent="0.2">
      <c r="A174" s="37" t="s">
        <v>557</v>
      </c>
    </row>
    <row r="175" spans="1:15" x14ac:dyDescent="0.2">
      <c r="A175" s="37"/>
    </row>
  </sheetData>
  <mergeCells count="6">
    <mergeCell ref="K8:O8"/>
    <mergeCell ref="E8:J8"/>
    <mergeCell ref="A8:A9"/>
    <mergeCell ref="C8:C9"/>
    <mergeCell ref="D8:D9"/>
    <mergeCell ref="B8:B9"/>
  </mergeCells>
  <phoneticPr fontId="1" type="noConversion"/>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1-1
&amp;UPAŠTECES KANALIZĀCIJA UN SPIEDIENA KANALIZĀCIJA ATLANTIJAS IELĀ, KUIVIŽOS.</oddHeader>
    <oddFooter>&amp;C&amp;8&amp;P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56"/>
  <sheetViews>
    <sheetView view="pageBreakPreview" topLeftCell="A47" zoomScaleNormal="100" zoomScaleSheetLayoutView="100" workbookViewId="0">
      <selection activeCell="P63" sqref="P63"/>
    </sheetView>
  </sheetViews>
  <sheetFormatPr defaultRowHeight="12.75" x14ac:dyDescent="0.2"/>
  <cols>
    <col min="1" max="1" width="7.7109375" style="3" customWidth="1"/>
    <col min="2" max="2" width="39.42578125" style="1" customWidth="1"/>
    <col min="3" max="3" width="5.42578125" style="2" customWidth="1"/>
    <col min="4" max="4" width="7.7109375" style="3" customWidth="1"/>
    <col min="5" max="5" width="6.28515625" style="3" customWidth="1"/>
    <col min="6" max="6" width="6.5703125" style="4" customWidth="1"/>
    <col min="7" max="7" width="6.42578125" style="5" customWidth="1"/>
    <col min="8" max="8" width="6.85546875" style="5" customWidth="1"/>
    <col min="9" max="9" width="6.28515625" style="5" customWidth="1"/>
    <col min="10" max="10" width="6.5703125" style="5" customWidth="1"/>
    <col min="11" max="14" width="8.42578125" style="5" customWidth="1"/>
    <col min="15" max="15" width="9.42578125" style="6" customWidth="1"/>
    <col min="16" max="16384" width="9.140625" style="6"/>
  </cols>
  <sheetData>
    <row r="1" spans="1:16" ht="14.25" x14ac:dyDescent="0.2">
      <c r="A1" s="39" t="s">
        <v>1</v>
      </c>
      <c r="B1" s="40"/>
      <c r="C1" s="64" t="s">
        <v>254</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512</v>
      </c>
      <c r="D3" s="41"/>
      <c r="E3" s="41"/>
      <c r="F3" s="42"/>
      <c r="G3" s="43"/>
      <c r="H3" s="43"/>
      <c r="I3" s="43"/>
      <c r="J3" s="43"/>
      <c r="K3" s="43"/>
      <c r="L3" s="43"/>
      <c r="M3" s="43"/>
      <c r="N3" s="43"/>
      <c r="O3" s="44"/>
    </row>
    <row r="4" spans="1:16" ht="15" x14ac:dyDescent="0.2">
      <c r="A4" s="39" t="s">
        <v>3</v>
      </c>
      <c r="B4" s="40"/>
      <c r="C4" s="56" t="s">
        <v>513</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548</v>
      </c>
      <c r="B6" s="40"/>
      <c r="C6" s="46"/>
      <c r="D6" s="41"/>
      <c r="E6" s="41"/>
      <c r="F6" s="42"/>
      <c r="G6" s="43"/>
      <c r="H6" s="43"/>
      <c r="I6" s="43"/>
      <c r="J6" s="43"/>
      <c r="K6" s="43"/>
      <c r="L6" s="43"/>
      <c r="M6" s="43"/>
      <c r="N6" s="47" t="s">
        <v>28</v>
      </c>
      <c r="O6" s="48"/>
    </row>
    <row r="7" spans="1:16" ht="14.25" x14ac:dyDescent="0.2">
      <c r="A7" s="10" t="s">
        <v>542</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
      <c r="B10" s="29"/>
      <c r="C10" s="30"/>
      <c r="D10" s="22"/>
      <c r="E10" s="31"/>
      <c r="F10" s="26"/>
      <c r="G10" s="32"/>
      <c r="H10" s="28"/>
      <c r="I10" s="32"/>
      <c r="J10" s="28"/>
      <c r="K10" s="32"/>
      <c r="L10" s="28"/>
      <c r="M10" s="32"/>
      <c r="N10" s="28"/>
      <c r="O10" s="33"/>
    </row>
    <row r="11" spans="1:16" s="107" customFormat="1" ht="25.5" x14ac:dyDescent="0.2">
      <c r="A11" s="100">
        <v>1</v>
      </c>
      <c r="B11" s="101" t="s">
        <v>48</v>
      </c>
      <c r="C11" s="102"/>
      <c r="D11" s="134"/>
      <c r="E11" s="104"/>
      <c r="F11" s="105"/>
      <c r="G11" s="106"/>
      <c r="H11" s="105"/>
      <c r="I11" s="106"/>
      <c r="J11" s="105"/>
      <c r="K11" s="106"/>
      <c r="L11" s="105"/>
      <c r="M11" s="106"/>
      <c r="N11" s="105"/>
      <c r="O11" s="105"/>
    </row>
    <row r="12" spans="1:16" s="107" customFormat="1" ht="51" x14ac:dyDescent="0.2">
      <c r="A12" s="109" t="s">
        <v>129</v>
      </c>
      <c r="B12" s="116" t="s">
        <v>49</v>
      </c>
      <c r="C12" s="109" t="s">
        <v>50</v>
      </c>
      <c r="D12" s="108">
        <v>250.8</v>
      </c>
      <c r="E12" s="185"/>
      <c r="F12" s="112"/>
      <c r="G12" s="113"/>
      <c r="H12" s="62"/>
      <c r="I12" s="113"/>
      <c r="J12" s="53"/>
      <c r="K12" s="113"/>
      <c r="L12" s="53"/>
      <c r="M12" s="113"/>
      <c r="N12" s="53"/>
      <c r="O12" s="53"/>
    </row>
    <row r="13" spans="1:16" s="107" customFormat="1" ht="51" x14ac:dyDescent="0.2">
      <c r="A13" s="109" t="s">
        <v>130</v>
      </c>
      <c r="B13" s="116" t="s">
        <v>51</v>
      </c>
      <c r="C13" s="109" t="s">
        <v>50</v>
      </c>
      <c r="D13" s="108">
        <f>80.2+172.1</f>
        <v>252.3</v>
      </c>
      <c r="E13" s="185"/>
      <c r="F13" s="112"/>
      <c r="G13" s="113"/>
      <c r="H13" s="62"/>
      <c r="I13" s="113"/>
      <c r="J13" s="53"/>
      <c r="K13" s="113"/>
      <c r="L13" s="53"/>
      <c r="M13" s="113"/>
      <c r="N13" s="53"/>
      <c r="O13" s="53"/>
    </row>
    <row r="14" spans="1:16" s="107" customFormat="1" ht="51" x14ac:dyDescent="0.2">
      <c r="A14" s="109" t="s">
        <v>131</v>
      </c>
      <c r="B14" s="116" t="s">
        <v>52</v>
      </c>
      <c r="C14" s="109" t="s">
        <v>50</v>
      </c>
      <c r="D14" s="108">
        <v>115.5</v>
      </c>
      <c r="E14" s="185"/>
      <c r="F14" s="112"/>
      <c r="G14" s="113"/>
      <c r="H14" s="62"/>
      <c r="I14" s="113"/>
      <c r="J14" s="53"/>
      <c r="K14" s="113"/>
      <c r="L14" s="53"/>
      <c r="M14" s="113"/>
      <c r="N14" s="53"/>
      <c r="O14" s="53"/>
    </row>
    <row r="15" spans="1:16" s="107" customFormat="1" ht="63.75" x14ac:dyDescent="0.2">
      <c r="A15" s="109" t="s">
        <v>132</v>
      </c>
      <c r="B15" s="116" t="s">
        <v>60</v>
      </c>
      <c r="C15" s="109" t="s">
        <v>50</v>
      </c>
      <c r="D15" s="228">
        <f>SUM(D13:D14)</f>
        <v>367.8</v>
      </c>
      <c r="E15" s="111"/>
      <c r="F15" s="53"/>
      <c r="G15" s="113"/>
      <c r="H15" s="53"/>
      <c r="I15" s="113"/>
      <c r="J15" s="53"/>
      <c r="K15" s="113"/>
      <c r="L15" s="53"/>
      <c r="M15" s="113"/>
      <c r="N15" s="53"/>
      <c r="O15" s="53"/>
    </row>
    <row r="16" spans="1:16" s="107" customFormat="1" ht="25.5" x14ac:dyDescent="0.2">
      <c r="A16" s="109" t="s">
        <v>133</v>
      </c>
      <c r="B16" s="116" t="s">
        <v>64</v>
      </c>
      <c r="C16" s="109" t="s">
        <v>62</v>
      </c>
      <c r="D16" s="228">
        <v>920</v>
      </c>
      <c r="E16" s="61"/>
      <c r="F16" s="53"/>
      <c r="G16" s="113"/>
      <c r="H16" s="62"/>
      <c r="I16" s="63"/>
      <c r="J16" s="53"/>
      <c r="K16" s="113"/>
      <c r="L16" s="53"/>
      <c r="M16" s="113"/>
      <c r="N16" s="53"/>
      <c r="O16" s="53"/>
    </row>
    <row r="17" spans="1:15" s="107" customFormat="1" ht="25.5" x14ac:dyDescent="0.2">
      <c r="A17" s="109" t="s">
        <v>134</v>
      </c>
      <c r="B17" s="116" t="s">
        <v>65</v>
      </c>
      <c r="C17" s="109" t="s">
        <v>62</v>
      </c>
      <c r="D17" s="228">
        <f>D16</f>
        <v>920</v>
      </c>
      <c r="E17" s="111"/>
      <c r="F17" s="53"/>
      <c r="G17" s="113"/>
      <c r="H17" s="62"/>
      <c r="I17" s="113"/>
      <c r="J17" s="53"/>
      <c r="K17" s="113"/>
      <c r="L17" s="53"/>
      <c r="M17" s="113"/>
      <c r="N17" s="53"/>
      <c r="O17" s="53"/>
    </row>
    <row r="18" spans="1:15" s="107" customFormat="1" ht="25.5" x14ac:dyDescent="0.2">
      <c r="A18" s="109" t="s">
        <v>135</v>
      </c>
      <c r="B18" s="116" t="s">
        <v>66</v>
      </c>
      <c r="C18" s="109" t="s">
        <v>62</v>
      </c>
      <c r="D18" s="228">
        <v>8.5</v>
      </c>
      <c r="E18" s="111"/>
      <c r="F18" s="53"/>
      <c r="G18" s="113"/>
      <c r="H18" s="53"/>
      <c r="I18" s="113"/>
      <c r="J18" s="53"/>
      <c r="K18" s="113"/>
      <c r="L18" s="53"/>
      <c r="M18" s="113"/>
      <c r="N18" s="53"/>
      <c r="O18" s="53"/>
    </row>
    <row r="19" spans="1:15" s="107" customFormat="1" ht="51" x14ac:dyDescent="0.2">
      <c r="A19" s="109" t="s">
        <v>136</v>
      </c>
      <c r="B19" s="116" t="s">
        <v>67</v>
      </c>
      <c r="C19" s="109" t="s">
        <v>62</v>
      </c>
      <c r="D19" s="228">
        <f>D18</f>
        <v>8.5</v>
      </c>
      <c r="E19" s="61"/>
      <c r="F19" s="53"/>
      <c r="G19" s="113"/>
      <c r="H19" s="62"/>
      <c r="I19" s="63"/>
      <c r="J19" s="53"/>
      <c r="K19" s="113"/>
      <c r="L19" s="53"/>
      <c r="M19" s="113"/>
      <c r="N19" s="53"/>
      <c r="O19" s="53"/>
    </row>
    <row r="20" spans="1:15" s="107" customFormat="1" ht="25.5" x14ac:dyDescent="0.2">
      <c r="A20" s="109" t="s">
        <v>137</v>
      </c>
      <c r="B20" s="116" t="s">
        <v>68</v>
      </c>
      <c r="C20" s="109" t="s">
        <v>69</v>
      </c>
      <c r="D20" s="228">
        <v>92.79</v>
      </c>
      <c r="E20" s="187"/>
      <c r="F20" s="53"/>
      <c r="G20" s="113"/>
      <c r="H20" s="53"/>
      <c r="I20" s="113"/>
      <c r="J20" s="53"/>
      <c r="K20" s="113"/>
      <c r="L20" s="53"/>
      <c r="M20" s="113"/>
      <c r="N20" s="53"/>
      <c r="O20" s="53"/>
    </row>
    <row r="21" spans="1:15" s="107" customFormat="1" ht="14.25" x14ac:dyDescent="0.2">
      <c r="A21" s="109" t="s">
        <v>138</v>
      </c>
      <c r="B21" s="116" t="s">
        <v>70</v>
      </c>
      <c r="C21" s="109" t="s">
        <v>69</v>
      </c>
      <c r="D21" s="228">
        <v>197.33</v>
      </c>
      <c r="E21" s="187"/>
      <c r="F21" s="53"/>
      <c r="G21" s="113"/>
      <c r="H21" s="53"/>
      <c r="I21" s="113"/>
      <c r="J21" s="53"/>
      <c r="K21" s="113"/>
      <c r="L21" s="53"/>
      <c r="M21" s="113"/>
      <c r="N21" s="53"/>
      <c r="O21" s="53"/>
    </row>
    <row r="22" spans="1:15" s="107" customFormat="1" x14ac:dyDescent="0.2">
      <c r="A22" s="109" t="s">
        <v>139</v>
      </c>
      <c r="B22" s="116" t="s">
        <v>71</v>
      </c>
      <c r="C22" s="109" t="s">
        <v>50</v>
      </c>
      <c r="D22" s="228">
        <f>SUM(D12:D14)</f>
        <v>618.6</v>
      </c>
      <c r="E22" s="60"/>
      <c r="F22" s="53"/>
      <c r="G22" s="113"/>
      <c r="H22" s="62"/>
      <c r="I22" s="113"/>
      <c r="J22" s="53"/>
      <c r="K22" s="113"/>
      <c r="L22" s="53"/>
      <c r="M22" s="113"/>
      <c r="N22" s="53"/>
      <c r="O22" s="53"/>
    </row>
    <row r="23" spans="1:15" s="107" customFormat="1" x14ac:dyDescent="0.2">
      <c r="A23" s="109"/>
      <c r="B23" s="117" t="s">
        <v>72</v>
      </c>
      <c r="C23" s="117"/>
      <c r="D23" s="150"/>
      <c r="E23" s="104"/>
      <c r="F23" s="105"/>
      <c r="G23" s="106"/>
      <c r="H23" s="105"/>
      <c r="I23" s="106"/>
      <c r="J23" s="105"/>
      <c r="K23" s="106"/>
      <c r="L23" s="105"/>
      <c r="M23" s="106"/>
      <c r="N23" s="105"/>
      <c r="O23" s="105"/>
    </row>
    <row r="24" spans="1:15" s="107" customFormat="1" ht="51" x14ac:dyDescent="0.2">
      <c r="A24" s="109" t="s">
        <v>140</v>
      </c>
      <c r="B24" s="116" t="s">
        <v>73</v>
      </c>
      <c r="C24" s="109" t="s">
        <v>50</v>
      </c>
      <c r="D24" s="228">
        <v>143.6</v>
      </c>
      <c r="E24" s="185"/>
      <c r="F24" s="112"/>
      <c r="G24" s="113"/>
      <c r="H24" s="62"/>
      <c r="I24" s="113"/>
      <c r="J24" s="53"/>
      <c r="K24" s="113"/>
      <c r="L24" s="53"/>
      <c r="M24" s="113"/>
      <c r="N24" s="53"/>
      <c r="O24" s="53"/>
    </row>
    <row r="25" spans="1:15" s="107" customFormat="1" ht="25.5" x14ac:dyDescent="0.2">
      <c r="A25" s="109" t="s">
        <v>141</v>
      </c>
      <c r="B25" s="116" t="s">
        <v>64</v>
      </c>
      <c r="C25" s="109" t="s">
        <v>62</v>
      </c>
      <c r="D25" s="228">
        <f>1+1.6+5.2+4+2.5+5.2+1.6+11+2+6+6.5+1.7+12.5+7+12+8+6.5+14</f>
        <v>108.30000000000001</v>
      </c>
      <c r="E25" s="61"/>
      <c r="F25" s="53"/>
      <c r="G25" s="113"/>
      <c r="H25" s="62"/>
      <c r="I25" s="63"/>
      <c r="J25" s="53"/>
      <c r="K25" s="113"/>
      <c r="L25" s="53"/>
      <c r="M25" s="113"/>
      <c r="N25" s="53"/>
      <c r="O25" s="53"/>
    </row>
    <row r="26" spans="1:15" s="107" customFormat="1" ht="25.5" x14ac:dyDescent="0.2">
      <c r="A26" s="109" t="s">
        <v>142</v>
      </c>
      <c r="B26" s="116" t="s">
        <v>65</v>
      </c>
      <c r="C26" s="109" t="s">
        <v>62</v>
      </c>
      <c r="D26" s="228">
        <f>D25</f>
        <v>108.30000000000001</v>
      </c>
      <c r="E26" s="111"/>
      <c r="F26" s="53"/>
      <c r="G26" s="113"/>
      <c r="H26" s="62"/>
      <c r="I26" s="113"/>
      <c r="J26" s="53"/>
      <c r="K26" s="113"/>
      <c r="L26" s="53"/>
      <c r="M26" s="113"/>
      <c r="N26" s="53"/>
      <c r="O26" s="53"/>
    </row>
    <row r="27" spans="1:15" s="107" customFormat="1" ht="25.5" x14ac:dyDescent="0.2">
      <c r="A27" s="109" t="s">
        <v>143</v>
      </c>
      <c r="B27" s="116" t="s">
        <v>66</v>
      </c>
      <c r="C27" s="109" t="s">
        <v>62</v>
      </c>
      <c r="D27" s="228">
        <f>6+5.7+6.4+6.8+6+6.2+6.2+6+6.5+6+5.5+5+5.2</f>
        <v>77.500000000000014</v>
      </c>
      <c r="E27" s="111"/>
      <c r="F27" s="53"/>
      <c r="G27" s="113"/>
      <c r="H27" s="53"/>
      <c r="I27" s="113"/>
      <c r="J27" s="53"/>
      <c r="K27" s="113"/>
      <c r="L27" s="53"/>
      <c r="M27" s="113"/>
      <c r="N27" s="53"/>
      <c r="O27" s="53"/>
    </row>
    <row r="28" spans="1:15" s="107" customFormat="1" ht="51" x14ac:dyDescent="0.2">
      <c r="A28" s="109" t="s">
        <v>144</v>
      </c>
      <c r="B28" s="116" t="s">
        <v>67</v>
      </c>
      <c r="C28" s="109" t="s">
        <v>62</v>
      </c>
      <c r="D28" s="228">
        <f>D27</f>
        <v>77.500000000000014</v>
      </c>
      <c r="E28" s="61"/>
      <c r="F28" s="53"/>
      <c r="G28" s="113"/>
      <c r="H28" s="62"/>
      <c r="I28" s="63"/>
      <c r="J28" s="53"/>
      <c r="K28" s="113"/>
      <c r="L28" s="53"/>
      <c r="M28" s="113"/>
      <c r="N28" s="53"/>
      <c r="O28" s="53"/>
    </row>
    <row r="29" spans="1:15" s="107" customFormat="1" ht="25.5" x14ac:dyDescent="0.2">
      <c r="A29" s="109" t="s">
        <v>145</v>
      </c>
      <c r="B29" s="116" t="s">
        <v>68</v>
      </c>
      <c r="C29" s="109" t="s">
        <v>69</v>
      </c>
      <c r="D29" s="228">
        <v>20.68</v>
      </c>
      <c r="E29" s="187"/>
      <c r="F29" s="53"/>
      <c r="G29" s="113"/>
      <c r="H29" s="53"/>
      <c r="I29" s="113"/>
      <c r="J29" s="53"/>
      <c r="K29" s="113"/>
      <c r="L29" s="53"/>
      <c r="M29" s="113"/>
      <c r="N29" s="53"/>
      <c r="O29" s="53"/>
    </row>
    <row r="30" spans="1:15" s="107" customFormat="1" ht="14.25" x14ac:dyDescent="0.2">
      <c r="A30" s="109" t="s">
        <v>146</v>
      </c>
      <c r="B30" s="116" t="s">
        <v>76</v>
      </c>
      <c r="C30" s="109" t="s">
        <v>69</v>
      </c>
      <c r="D30" s="228">
        <v>39.92</v>
      </c>
      <c r="E30" s="187"/>
      <c r="F30" s="53"/>
      <c r="G30" s="113"/>
      <c r="H30" s="53"/>
      <c r="I30" s="113"/>
      <c r="J30" s="53"/>
      <c r="K30" s="113"/>
      <c r="L30" s="53"/>
      <c r="M30" s="113"/>
      <c r="N30" s="53"/>
      <c r="O30" s="53"/>
    </row>
    <row r="31" spans="1:15" s="107" customFormat="1" x14ac:dyDescent="0.2">
      <c r="A31" s="109" t="s">
        <v>147</v>
      </c>
      <c r="B31" s="116" t="s">
        <v>71</v>
      </c>
      <c r="C31" s="109" t="s">
        <v>50</v>
      </c>
      <c r="D31" s="228">
        <f>D24</f>
        <v>143.6</v>
      </c>
      <c r="E31" s="60"/>
      <c r="F31" s="53"/>
      <c r="G31" s="113"/>
      <c r="H31" s="62"/>
      <c r="I31" s="113"/>
      <c r="J31" s="53"/>
      <c r="K31" s="113"/>
      <c r="L31" s="53"/>
      <c r="M31" s="113"/>
      <c r="N31" s="53"/>
      <c r="O31" s="53"/>
    </row>
    <row r="32" spans="1:15" s="107" customFormat="1" x14ac:dyDescent="0.2">
      <c r="A32" s="142">
        <v>2</v>
      </c>
      <c r="B32" s="143" t="s">
        <v>77</v>
      </c>
      <c r="C32" s="144"/>
      <c r="D32" s="151"/>
      <c r="E32" s="104"/>
      <c r="F32" s="105"/>
      <c r="G32" s="106"/>
      <c r="H32" s="105"/>
      <c r="I32" s="106"/>
      <c r="J32" s="105"/>
      <c r="K32" s="106"/>
      <c r="L32" s="105"/>
      <c r="M32" s="106"/>
      <c r="N32" s="105"/>
      <c r="O32" s="105"/>
    </row>
    <row r="33" spans="1:15" s="107" customFormat="1" ht="51" x14ac:dyDescent="0.2">
      <c r="A33" s="109" t="s">
        <v>160</v>
      </c>
      <c r="B33" s="118" t="s">
        <v>78</v>
      </c>
      <c r="C33" s="114" t="s">
        <v>50</v>
      </c>
      <c r="D33" s="228">
        <v>618.6</v>
      </c>
      <c r="E33" s="185"/>
      <c r="F33" s="112"/>
      <c r="G33" s="113"/>
      <c r="H33" s="62"/>
      <c r="I33" s="113"/>
      <c r="J33" s="53"/>
      <c r="K33" s="113"/>
      <c r="L33" s="53"/>
      <c r="M33" s="113"/>
      <c r="N33" s="53"/>
      <c r="O33" s="53"/>
    </row>
    <row r="34" spans="1:15" s="107" customFormat="1" ht="51" x14ac:dyDescent="0.2">
      <c r="A34" s="109" t="s">
        <v>161</v>
      </c>
      <c r="B34" s="118" t="s">
        <v>79</v>
      </c>
      <c r="C34" s="114" t="s">
        <v>50</v>
      </c>
      <c r="D34" s="228">
        <v>143.6</v>
      </c>
      <c r="E34" s="185"/>
      <c r="F34" s="112"/>
      <c r="G34" s="113"/>
      <c r="H34" s="62"/>
      <c r="I34" s="113"/>
      <c r="J34" s="53"/>
      <c r="K34" s="113"/>
      <c r="L34" s="53"/>
      <c r="M34" s="113"/>
      <c r="N34" s="53"/>
      <c r="O34" s="53"/>
    </row>
    <row r="35" spans="1:15" s="107" customFormat="1" ht="38.25" x14ac:dyDescent="0.2">
      <c r="A35" s="109" t="s">
        <v>162</v>
      </c>
      <c r="B35" s="118" t="s">
        <v>83</v>
      </c>
      <c r="C35" s="114" t="s">
        <v>20</v>
      </c>
      <c r="D35" s="152">
        <v>11</v>
      </c>
      <c r="E35" s="111"/>
      <c r="F35" s="53"/>
      <c r="G35" s="113"/>
      <c r="H35" s="62"/>
      <c r="I35" s="113"/>
      <c r="J35" s="53"/>
      <c r="K35" s="113"/>
      <c r="L35" s="53"/>
      <c r="M35" s="113"/>
      <c r="N35" s="53"/>
      <c r="O35" s="53"/>
    </row>
    <row r="36" spans="1:15" s="107" customFormat="1" ht="38.25" x14ac:dyDescent="0.2">
      <c r="A36" s="109" t="s">
        <v>163</v>
      </c>
      <c r="B36" s="118" t="s">
        <v>84</v>
      </c>
      <c r="C36" s="114" t="s">
        <v>20</v>
      </c>
      <c r="D36" s="152">
        <v>8</v>
      </c>
      <c r="E36" s="111"/>
      <c r="F36" s="53"/>
      <c r="G36" s="113"/>
      <c r="H36" s="62"/>
      <c r="I36" s="113"/>
      <c r="J36" s="53"/>
      <c r="K36" s="113"/>
      <c r="L36" s="53"/>
      <c r="M36" s="113"/>
      <c r="N36" s="53"/>
      <c r="O36" s="53"/>
    </row>
    <row r="37" spans="1:15" s="107" customFormat="1" ht="38.25" x14ac:dyDescent="0.2">
      <c r="A37" s="109" t="s">
        <v>164</v>
      </c>
      <c r="B37" s="118" t="s">
        <v>85</v>
      </c>
      <c r="C37" s="114" t="s">
        <v>20</v>
      </c>
      <c r="D37" s="152">
        <v>4</v>
      </c>
      <c r="E37" s="111"/>
      <c r="F37" s="53"/>
      <c r="G37" s="113"/>
      <c r="H37" s="62"/>
      <c r="I37" s="113"/>
      <c r="J37" s="53"/>
      <c r="K37" s="113"/>
      <c r="L37" s="53"/>
      <c r="M37" s="113"/>
      <c r="N37" s="53"/>
      <c r="O37" s="53"/>
    </row>
    <row r="38" spans="1:15" s="107" customFormat="1" x14ac:dyDescent="0.2">
      <c r="A38" s="109" t="s">
        <v>165</v>
      </c>
      <c r="B38" s="116" t="s">
        <v>109</v>
      </c>
      <c r="C38" s="114" t="s">
        <v>111</v>
      </c>
      <c r="D38" s="153">
        <v>20</v>
      </c>
      <c r="E38" s="185"/>
      <c r="F38" s="112"/>
      <c r="G38" s="113"/>
      <c r="H38" s="62"/>
      <c r="I38" s="113"/>
      <c r="J38" s="53"/>
      <c r="K38" s="113"/>
      <c r="L38" s="53"/>
      <c r="M38" s="113"/>
      <c r="N38" s="53"/>
      <c r="O38" s="53"/>
    </row>
    <row r="39" spans="1:15" s="107" customFormat="1" ht="25.5" x14ac:dyDescent="0.2">
      <c r="A39" s="109" t="s">
        <v>166</v>
      </c>
      <c r="B39" s="116" t="s">
        <v>86</v>
      </c>
      <c r="C39" s="114" t="s">
        <v>111</v>
      </c>
      <c r="D39" s="108">
        <v>20</v>
      </c>
      <c r="E39" s="111"/>
      <c r="F39" s="112"/>
      <c r="G39" s="113"/>
      <c r="H39" s="53"/>
      <c r="I39" s="113"/>
      <c r="J39" s="53"/>
      <c r="K39" s="113"/>
      <c r="L39" s="53"/>
      <c r="M39" s="113"/>
      <c r="N39" s="53"/>
      <c r="O39" s="53"/>
    </row>
    <row r="40" spans="1:15" s="107" customFormat="1" x14ac:dyDescent="0.2">
      <c r="A40" s="109" t="s">
        <v>167</v>
      </c>
      <c r="B40" s="116" t="s">
        <v>89</v>
      </c>
      <c r="C40" s="114" t="s">
        <v>111</v>
      </c>
      <c r="D40" s="152">
        <f>SUM(D35:D37)+D41</f>
        <v>43</v>
      </c>
      <c r="E40" s="111"/>
      <c r="F40" s="112"/>
      <c r="G40" s="113"/>
      <c r="H40" s="53"/>
      <c r="I40" s="113"/>
      <c r="J40" s="53"/>
      <c r="K40" s="113"/>
      <c r="L40" s="53"/>
      <c r="M40" s="113"/>
      <c r="N40" s="53"/>
      <c r="O40" s="53"/>
    </row>
    <row r="41" spans="1:15" s="107" customFormat="1" ht="25.5" x14ac:dyDescent="0.2">
      <c r="A41" s="109" t="s">
        <v>168</v>
      </c>
      <c r="B41" s="116" t="s">
        <v>516</v>
      </c>
      <c r="C41" s="114" t="s">
        <v>111</v>
      </c>
      <c r="D41" s="153">
        <f>D39</f>
        <v>20</v>
      </c>
      <c r="E41" s="185"/>
      <c r="F41" s="62"/>
      <c r="G41" s="63"/>
      <c r="H41" s="62"/>
      <c r="I41" s="63"/>
      <c r="J41" s="62"/>
      <c r="K41" s="63"/>
      <c r="L41" s="62"/>
      <c r="M41" s="63"/>
      <c r="N41" s="62"/>
      <c r="O41" s="62"/>
    </row>
    <row r="42" spans="1:15" s="107" customFormat="1" ht="25.5" x14ac:dyDescent="0.2">
      <c r="A42" s="109" t="s">
        <v>169</v>
      </c>
      <c r="B42" s="116" t="s">
        <v>528</v>
      </c>
      <c r="C42" s="114" t="s">
        <v>111</v>
      </c>
      <c r="D42" s="153">
        <v>20</v>
      </c>
      <c r="E42" s="185"/>
      <c r="F42" s="62"/>
      <c r="G42" s="63"/>
      <c r="H42" s="62"/>
      <c r="I42" s="63"/>
      <c r="J42" s="62"/>
      <c r="K42" s="63"/>
      <c r="L42" s="62"/>
      <c r="M42" s="63"/>
      <c r="N42" s="62"/>
      <c r="O42" s="62"/>
    </row>
    <row r="43" spans="1:15" s="107" customFormat="1" x14ac:dyDescent="0.2">
      <c r="A43" s="109" t="s">
        <v>170</v>
      </c>
      <c r="B43" s="116" t="s">
        <v>95</v>
      </c>
      <c r="C43" s="114" t="s">
        <v>50</v>
      </c>
      <c r="D43" s="228">
        <f>SUM(D33:D34)</f>
        <v>762.2</v>
      </c>
      <c r="E43" s="187"/>
      <c r="F43" s="112"/>
      <c r="G43" s="113"/>
      <c r="H43" s="62"/>
      <c r="I43" s="113"/>
      <c r="J43" s="53"/>
      <c r="K43" s="113"/>
      <c r="L43" s="53"/>
      <c r="M43" s="113"/>
      <c r="N43" s="53"/>
      <c r="O43" s="53"/>
    </row>
    <row r="44" spans="1:15" s="107" customFormat="1" x14ac:dyDescent="0.2">
      <c r="A44" s="109" t="s">
        <v>171</v>
      </c>
      <c r="B44" s="119" t="s">
        <v>96</v>
      </c>
      <c r="C44" s="114" t="s">
        <v>50</v>
      </c>
      <c r="D44" s="228">
        <f>D43</f>
        <v>762.2</v>
      </c>
      <c r="E44" s="111"/>
      <c r="F44" s="112"/>
      <c r="G44" s="113"/>
      <c r="H44" s="62"/>
      <c r="I44" s="113"/>
      <c r="J44" s="53"/>
      <c r="K44" s="113"/>
      <c r="L44" s="53"/>
      <c r="M44" s="113"/>
      <c r="N44" s="53"/>
      <c r="O44" s="53"/>
    </row>
    <row r="45" spans="1:15" s="107" customFormat="1" ht="51" x14ac:dyDescent="0.2">
      <c r="A45" s="109" t="s">
        <v>172</v>
      </c>
      <c r="B45" s="116" t="s">
        <v>97</v>
      </c>
      <c r="C45" s="114" t="s">
        <v>59</v>
      </c>
      <c r="D45" s="108">
        <v>62</v>
      </c>
      <c r="E45" s="111"/>
      <c r="F45" s="112"/>
      <c r="G45" s="113"/>
      <c r="H45" s="53"/>
      <c r="I45" s="113"/>
      <c r="J45" s="53"/>
      <c r="K45" s="113"/>
      <c r="L45" s="53"/>
      <c r="M45" s="113"/>
      <c r="N45" s="53"/>
      <c r="O45" s="53"/>
    </row>
    <row r="46" spans="1:15" s="107" customFormat="1" ht="63.75" x14ac:dyDescent="0.2">
      <c r="A46" s="109" t="s">
        <v>173</v>
      </c>
      <c r="B46" s="116" t="s">
        <v>98</v>
      </c>
      <c r="C46" s="114" t="s">
        <v>59</v>
      </c>
      <c r="D46" s="108">
        <v>15</v>
      </c>
      <c r="E46" s="111"/>
      <c r="F46" s="112"/>
      <c r="G46" s="113"/>
      <c r="H46" s="53"/>
      <c r="I46" s="113"/>
      <c r="J46" s="53"/>
      <c r="K46" s="113"/>
      <c r="L46" s="53"/>
      <c r="M46" s="113"/>
      <c r="N46" s="53"/>
      <c r="O46" s="53"/>
    </row>
    <row r="47" spans="1:15" s="52" customFormat="1" x14ac:dyDescent="0.2">
      <c r="A47" s="145"/>
      <c r="B47" s="146"/>
      <c r="C47" s="147"/>
      <c r="D47" s="148"/>
      <c r="E47" s="49"/>
      <c r="F47" s="50"/>
      <c r="G47" s="51"/>
      <c r="H47" s="50"/>
      <c r="I47" s="51"/>
      <c r="J47" s="50"/>
      <c r="K47" s="51"/>
      <c r="L47" s="50"/>
      <c r="M47" s="51"/>
      <c r="N47" s="50"/>
      <c r="O47" s="50"/>
    </row>
    <row r="48" spans="1:15" s="52" customFormat="1" x14ac:dyDescent="0.2">
      <c r="A48" s="256"/>
      <c r="B48" s="257"/>
      <c r="C48" s="258"/>
      <c r="D48" s="259"/>
      <c r="E48" s="260"/>
      <c r="F48" s="261"/>
      <c r="G48" s="262"/>
      <c r="H48" s="261"/>
      <c r="I48" s="262"/>
      <c r="J48" s="261"/>
      <c r="K48" s="51"/>
      <c r="L48" s="50"/>
      <c r="M48" s="51"/>
      <c r="N48" s="50"/>
      <c r="O48" s="50"/>
    </row>
    <row r="49" spans="1:15" x14ac:dyDescent="0.2">
      <c r="J49" s="14" t="s">
        <v>550</v>
      </c>
      <c r="K49" s="34"/>
      <c r="L49" s="34"/>
      <c r="M49" s="34"/>
      <c r="N49" s="34"/>
      <c r="O49" s="35"/>
    </row>
    <row r="50" spans="1:15" x14ac:dyDescent="0.2">
      <c r="A50" s="253" t="s">
        <v>551</v>
      </c>
      <c r="G50" s="6"/>
      <c r="H50" s="6"/>
      <c r="I50" s="6"/>
      <c r="J50" s="6"/>
      <c r="K50" s="6"/>
      <c r="L50" s="6"/>
      <c r="M50" s="6"/>
      <c r="N50" s="6"/>
    </row>
    <row r="51" spans="1:15" x14ac:dyDescent="0.2">
      <c r="A51" s="253" t="s">
        <v>552</v>
      </c>
      <c r="G51" s="6"/>
      <c r="H51" s="6"/>
      <c r="I51" s="6"/>
      <c r="J51" s="6"/>
      <c r="K51" s="6"/>
      <c r="L51" s="6"/>
      <c r="M51" s="6"/>
      <c r="N51" s="6"/>
    </row>
    <row r="52" spans="1:15" x14ac:dyDescent="0.2">
      <c r="A52" s="253" t="s">
        <v>553</v>
      </c>
      <c r="G52" s="6"/>
      <c r="H52" s="6"/>
      <c r="I52" s="6"/>
      <c r="J52" s="6"/>
      <c r="K52" s="6"/>
      <c r="L52" s="6"/>
      <c r="M52" s="6"/>
      <c r="N52" s="6"/>
    </row>
    <row r="53" spans="1:15" x14ac:dyDescent="0.2">
      <c r="A53" s="254" t="s">
        <v>554</v>
      </c>
      <c r="E53" s="37"/>
      <c r="G53" s="6"/>
      <c r="H53" s="6"/>
      <c r="I53" s="6"/>
      <c r="J53" s="6"/>
      <c r="K53" s="6"/>
      <c r="L53" s="6"/>
      <c r="M53" s="6"/>
      <c r="N53" s="6"/>
    </row>
    <row r="54" spans="1:15" x14ac:dyDescent="0.2">
      <c r="A54" s="255" t="s">
        <v>555</v>
      </c>
      <c r="G54" s="6"/>
      <c r="H54" s="6"/>
      <c r="I54" s="6"/>
      <c r="J54" s="6"/>
      <c r="K54" s="6"/>
      <c r="L54" s="6"/>
      <c r="M54" s="6"/>
      <c r="N54" s="6"/>
    </row>
    <row r="55" spans="1:15" x14ac:dyDescent="0.2">
      <c r="A55" s="255" t="s">
        <v>556</v>
      </c>
      <c r="G55" s="6"/>
      <c r="H55" s="6"/>
      <c r="I55" s="6"/>
      <c r="J55" s="6"/>
      <c r="K55" s="6"/>
      <c r="L55" s="6"/>
      <c r="M55" s="6"/>
      <c r="N55" s="6"/>
    </row>
    <row r="56" spans="1:15" x14ac:dyDescent="0.2">
      <c r="A56" s="37" t="s">
        <v>557</v>
      </c>
    </row>
  </sheetData>
  <mergeCells count="6">
    <mergeCell ref="K8:O8"/>
    <mergeCell ref="A8:A9"/>
    <mergeCell ref="B8:B9"/>
    <mergeCell ref="C8:C9"/>
    <mergeCell ref="D8:D9"/>
    <mergeCell ref="E8:J8"/>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1-2
&amp;UPAŠTECES KANALIZĀCIJA MURDU IELĀ, KUIVIŽOS.</oddHeader>
    <oddFooter>&amp;C&amp;8&amp;P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P54"/>
  <sheetViews>
    <sheetView view="pageBreakPreview" topLeftCell="A23" zoomScaleNormal="100" zoomScaleSheetLayoutView="100" workbookViewId="0">
      <selection activeCell="Q45" sqref="Q45"/>
    </sheetView>
  </sheetViews>
  <sheetFormatPr defaultRowHeight="12.75" x14ac:dyDescent="0.2"/>
  <cols>
    <col min="1" max="1" width="7.7109375" style="3" customWidth="1"/>
    <col min="2" max="2" width="39.42578125" style="1" customWidth="1"/>
    <col min="3" max="3" width="5.42578125" style="2" customWidth="1"/>
    <col min="4" max="4" width="7.7109375" style="3" customWidth="1"/>
    <col min="5" max="5" width="6.28515625" style="3" customWidth="1"/>
    <col min="6" max="6" width="6.5703125" style="4" customWidth="1"/>
    <col min="7" max="7" width="6.42578125" style="5" customWidth="1"/>
    <col min="8" max="8" width="6.85546875" style="5" customWidth="1"/>
    <col min="9" max="9" width="6.28515625" style="5" customWidth="1"/>
    <col min="10" max="10" width="6.5703125" style="5" customWidth="1"/>
    <col min="11" max="14" width="8.42578125" style="5" customWidth="1"/>
    <col min="15" max="15" width="9.42578125" style="6" customWidth="1"/>
    <col min="16" max="16384" width="9.140625" style="6"/>
  </cols>
  <sheetData>
    <row r="1" spans="1:16" ht="14.25" x14ac:dyDescent="0.2">
      <c r="A1" s="39" t="s">
        <v>1</v>
      </c>
      <c r="B1" s="40"/>
      <c r="C1" s="64" t="s">
        <v>254</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512</v>
      </c>
      <c r="D3" s="41"/>
      <c r="E3" s="41"/>
      <c r="F3" s="42"/>
      <c r="G3" s="43"/>
      <c r="H3" s="43"/>
      <c r="I3" s="43"/>
      <c r="J3" s="43"/>
      <c r="K3" s="43"/>
      <c r="L3" s="43"/>
      <c r="M3" s="43"/>
      <c r="N3" s="43"/>
      <c r="O3" s="44"/>
    </row>
    <row r="4" spans="1:16" ht="15" x14ac:dyDescent="0.2">
      <c r="A4" s="39" t="s">
        <v>3</v>
      </c>
      <c r="B4" s="40"/>
      <c r="C4" s="56" t="s">
        <v>513</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548</v>
      </c>
      <c r="B6" s="40"/>
      <c r="C6" s="46"/>
      <c r="D6" s="41"/>
      <c r="E6" s="41"/>
      <c r="F6" s="42"/>
      <c r="G6" s="43"/>
      <c r="H6" s="43"/>
      <c r="I6" s="43"/>
      <c r="J6" s="43"/>
      <c r="K6" s="43"/>
      <c r="L6" s="43"/>
      <c r="M6" s="43"/>
      <c r="N6" s="47" t="s">
        <v>28</v>
      </c>
      <c r="O6" s="48"/>
    </row>
    <row r="7" spans="1:16" ht="14.25" x14ac:dyDescent="0.2">
      <c r="A7" s="10" t="s">
        <v>549</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
      <c r="B10" s="29"/>
      <c r="C10" s="30"/>
      <c r="D10" s="22"/>
      <c r="E10" s="31"/>
      <c r="F10" s="26"/>
      <c r="G10" s="32"/>
      <c r="H10" s="28"/>
      <c r="I10" s="32"/>
      <c r="J10" s="28"/>
      <c r="K10" s="32"/>
      <c r="L10" s="28"/>
      <c r="M10" s="32"/>
      <c r="N10" s="28"/>
      <c r="O10" s="33"/>
    </row>
    <row r="11" spans="1:16" s="107" customFormat="1" ht="25.5" x14ac:dyDescent="0.2">
      <c r="A11" s="100">
        <v>1</v>
      </c>
      <c r="B11" s="101" t="s">
        <v>48</v>
      </c>
      <c r="C11" s="102"/>
      <c r="D11" s="103"/>
      <c r="E11" s="104"/>
      <c r="F11" s="105"/>
      <c r="G11" s="106"/>
      <c r="H11" s="105"/>
      <c r="I11" s="106"/>
      <c r="J11" s="105"/>
      <c r="K11" s="106"/>
      <c r="L11" s="105"/>
      <c r="M11" s="106"/>
      <c r="N11" s="105"/>
      <c r="O11" s="105"/>
    </row>
    <row r="12" spans="1:16" s="107" customFormat="1" ht="51" x14ac:dyDescent="0.2">
      <c r="A12" s="121" t="s">
        <v>129</v>
      </c>
      <c r="B12" s="120" t="s">
        <v>49</v>
      </c>
      <c r="C12" s="121" t="s">
        <v>50</v>
      </c>
      <c r="D12" s="133">
        <v>199.8</v>
      </c>
      <c r="E12" s="185"/>
      <c r="F12" s="112"/>
      <c r="G12" s="113"/>
      <c r="H12" s="62"/>
      <c r="I12" s="113"/>
      <c r="J12" s="53"/>
      <c r="K12" s="113"/>
      <c r="L12" s="53"/>
      <c r="M12" s="113"/>
      <c r="N12" s="53"/>
      <c r="O12" s="53"/>
    </row>
    <row r="13" spans="1:16" s="107" customFormat="1" ht="51" x14ac:dyDescent="0.2">
      <c r="A13" s="121" t="s">
        <v>130</v>
      </c>
      <c r="B13" s="120" t="s">
        <v>220</v>
      </c>
      <c r="C13" s="121" t="s">
        <v>50</v>
      </c>
      <c r="D13" s="133">
        <v>36.200000000000003</v>
      </c>
      <c r="E13" s="185"/>
      <c r="F13" s="112"/>
      <c r="G13" s="113"/>
      <c r="H13" s="62"/>
      <c r="I13" s="113"/>
      <c r="J13" s="53"/>
      <c r="K13" s="113"/>
      <c r="L13" s="53"/>
      <c r="M13" s="113"/>
      <c r="N13" s="53"/>
      <c r="O13" s="53"/>
    </row>
    <row r="14" spans="1:16" s="107" customFormat="1" ht="63.75" x14ac:dyDescent="0.2">
      <c r="A14" s="121" t="s">
        <v>131</v>
      </c>
      <c r="B14" s="120" t="s">
        <v>60</v>
      </c>
      <c r="C14" s="121" t="s">
        <v>50</v>
      </c>
      <c r="D14" s="229">
        <f>D13</f>
        <v>36.200000000000003</v>
      </c>
      <c r="E14" s="111"/>
      <c r="F14" s="53"/>
      <c r="G14" s="113"/>
      <c r="H14" s="53"/>
      <c r="I14" s="113"/>
      <c r="J14" s="53"/>
      <c r="K14" s="113"/>
      <c r="L14" s="53"/>
      <c r="M14" s="113"/>
      <c r="N14" s="53"/>
      <c r="O14" s="53"/>
    </row>
    <row r="15" spans="1:16" s="107" customFormat="1" ht="25.5" x14ac:dyDescent="0.2">
      <c r="A15" s="121" t="s">
        <v>132</v>
      </c>
      <c r="B15" s="120" t="s">
        <v>61</v>
      </c>
      <c r="C15" s="121" t="s">
        <v>123</v>
      </c>
      <c r="D15" s="229">
        <v>5</v>
      </c>
      <c r="E15" s="61"/>
      <c r="F15" s="53"/>
      <c r="G15" s="113"/>
      <c r="H15" s="62"/>
      <c r="I15" s="63"/>
      <c r="J15" s="53"/>
      <c r="K15" s="113"/>
      <c r="L15" s="53"/>
      <c r="M15" s="113"/>
      <c r="N15" s="53"/>
      <c r="O15" s="53"/>
    </row>
    <row r="16" spans="1:16" s="107" customFormat="1" ht="25.5" x14ac:dyDescent="0.2">
      <c r="A16" s="121" t="s">
        <v>133</v>
      </c>
      <c r="B16" s="120" t="s">
        <v>63</v>
      </c>
      <c r="C16" s="121" t="s">
        <v>123</v>
      </c>
      <c r="D16" s="229">
        <f>D15</f>
        <v>5</v>
      </c>
      <c r="E16" s="61"/>
      <c r="F16" s="53"/>
      <c r="G16" s="113"/>
      <c r="H16" s="62"/>
      <c r="I16" s="63"/>
      <c r="J16" s="53"/>
      <c r="K16" s="113"/>
      <c r="L16" s="53"/>
      <c r="M16" s="113"/>
      <c r="N16" s="53"/>
      <c r="O16" s="53"/>
    </row>
    <row r="17" spans="1:15" s="107" customFormat="1" ht="25.5" x14ac:dyDescent="0.2">
      <c r="A17" s="121" t="s">
        <v>134</v>
      </c>
      <c r="B17" s="120" t="s">
        <v>64</v>
      </c>
      <c r="C17" s="121" t="s">
        <v>123</v>
      </c>
      <c r="D17" s="229">
        <v>326</v>
      </c>
      <c r="E17" s="61"/>
      <c r="F17" s="53"/>
      <c r="G17" s="113"/>
      <c r="H17" s="62"/>
      <c r="I17" s="63"/>
      <c r="J17" s="53"/>
      <c r="K17" s="113"/>
      <c r="L17" s="53"/>
      <c r="M17" s="113"/>
      <c r="N17" s="53"/>
      <c r="O17" s="53"/>
    </row>
    <row r="18" spans="1:15" s="107" customFormat="1" ht="25.5" x14ac:dyDescent="0.2">
      <c r="A18" s="121" t="s">
        <v>135</v>
      </c>
      <c r="B18" s="120" t="s">
        <v>65</v>
      </c>
      <c r="C18" s="121" t="s">
        <v>123</v>
      </c>
      <c r="D18" s="229">
        <f>D17</f>
        <v>326</v>
      </c>
      <c r="E18" s="111"/>
      <c r="F18" s="53"/>
      <c r="G18" s="113"/>
      <c r="H18" s="62"/>
      <c r="I18" s="113"/>
      <c r="J18" s="53"/>
      <c r="K18" s="113"/>
      <c r="L18" s="53"/>
      <c r="M18" s="113"/>
      <c r="N18" s="53"/>
      <c r="O18" s="53"/>
    </row>
    <row r="19" spans="1:15" s="107" customFormat="1" ht="25.5" x14ac:dyDescent="0.2">
      <c r="A19" s="121" t="s">
        <v>136</v>
      </c>
      <c r="B19" s="120" t="s">
        <v>66</v>
      </c>
      <c r="C19" s="121" t="s">
        <v>123</v>
      </c>
      <c r="D19" s="229">
        <f>19+6</f>
        <v>25</v>
      </c>
      <c r="E19" s="111"/>
      <c r="F19" s="53"/>
      <c r="G19" s="113"/>
      <c r="H19" s="53"/>
      <c r="I19" s="113"/>
      <c r="J19" s="53"/>
      <c r="K19" s="113"/>
      <c r="L19" s="53"/>
      <c r="M19" s="113"/>
      <c r="N19" s="53"/>
      <c r="O19" s="53"/>
    </row>
    <row r="20" spans="1:15" s="107" customFormat="1" ht="51" x14ac:dyDescent="0.2">
      <c r="A20" s="121" t="s">
        <v>137</v>
      </c>
      <c r="B20" s="120" t="s">
        <v>67</v>
      </c>
      <c r="C20" s="121" t="s">
        <v>123</v>
      </c>
      <c r="D20" s="229">
        <f>D19</f>
        <v>25</v>
      </c>
      <c r="E20" s="61"/>
      <c r="F20" s="53"/>
      <c r="G20" s="113"/>
      <c r="H20" s="62"/>
      <c r="I20" s="63"/>
      <c r="J20" s="53"/>
      <c r="K20" s="113"/>
      <c r="L20" s="53"/>
      <c r="M20" s="113"/>
      <c r="N20" s="53"/>
      <c r="O20" s="53"/>
    </row>
    <row r="21" spans="1:15" s="107" customFormat="1" ht="25.5" x14ac:dyDescent="0.2">
      <c r="A21" s="121" t="s">
        <v>138</v>
      </c>
      <c r="B21" s="120" t="s">
        <v>68</v>
      </c>
      <c r="C21" s="121" t="s">
        <v>124</v>
      </c>
      <c r="D21" s="229">
        <v>35.4</v>
      </c>
      <c r="E21" s="187"/>
      <c r="F21" s="53"/>
      <c r="G21" s="113"/>
      <c r="H21" s="53"/>
      <c r="I21" s="113"/>
      <c r="J21" s="53"/>
      <c r="K21" s="113"/>
      <c r="L21" s="53"/>
      <c r="M21" s="113"/>
      <c r="N21" s="53"/>
      <c r="O21" s="53"/>
    </row>
    <row r="22" spans="1:15" s="107" customFormat="1" ht="14.25" x14ac:dyDescent="0.2">
      <c r="A22" s="121" t="s">
        <v>139</v>
      </c>
      <c r="B22" s="120" t="s">
        <v>70</v>
      </c>
      <c r="C22" s="121" t="s">
        <v>124</v>
      </c>
      <c r="D22" s="229">
        <v>75.28</v>
      </c>
      <c r="E22" s="187"/>
      <c r="F22" s="53"/>
      <c r="G22" s="113"/>
      <c r="H22" s="53"/>
      <c r="I22" s="113"/>
      <c r="J22" s="53"/>
      <c r="K22" s="113"/>
      <c r="L22" s="53"/>
      <c r="M22" s="113"/>
      <c r="N22" s="53"/>
      <c r="O22" s="53"/>
    </row>
    <row r="23" spans="1:15" s="107" customFormat="1" x14ac:dyDescent="0.2">
      <c r="A23" s="121" t="s">
        <v>140</v>
      </c>
      <c r="B23" s="120" t="s">
        <v>71</v>
      </c>
      <c r="C23" s="121" t="s">
        <v>50</v>
      </c>
      <c r="D23" s="229">
        <f>SUM(D12:D13)</f>
        <v>236</v>
      </c>
      <c r="E23" s="60"/>
      <c r="F23" s="53"/>
      <c r="G23" s="113"/>
      <c r="H23" s="62"/>
      <c r="I23" s="113"/>
      <c r="J23" s="53"/>
      <c r="K23" s="113"/>
      <c r="L23" s="53"/>
      <c r="M23" s="113"/>
      <c r="N23" s="53"/>
      <c r="O23" s="53"/>
    </row>
    <row r="24" spans="1:15" s="107" customFormat="1" x14ac:dyDescent="0.2">
      <c r="A24" s="121"/>
      <c r="B24" s="123" t="s">
        <v>72</v>
      </c>
      <c r="C24" s="123"/>
      <c r="D24" s="155"/>
      <c r="E24" s="104"/>
      <c r="F24" s="105"/>
      <c r="G24" s="106"/>
      <c r="H24" s="105"/>
      <c r="I24" s="106"/>
      <c r="J24" s="105"/>
      <c r="K24" s="106"/>
      <c r="L24" s="105"/>
      <c r="M24" s="106"/>
      <c r="N24" s="105"/>
      <c r="O24" s="105"/>
    </row>
    <row r="25" spans="1:15" s="107" customFormat="1" ht="51" x14ac:dyDescent="0.2">
      <c r="A25" s="121" t="s">
        <v>141</v>
      </c>
      <c r="B25" s="120" t="s">
        <v>73</v>
      </c>
      <c r="C25" s="121" t="s">
        <v>50</v>
      </c>
      <c r="D25" s="229">
        <v>29.4</v>
      </c>
      <c r="E25" s="185"/>
      <c r="F25" s="112"/>
      <c r="G25" s="113"/>
      <c r="H25" s="62"/>
      <c r="I25" s="113"/>
      <c r="J25" s="53"/>
      <c r="K25" s="113"/>
      <c r="L25" s="53"/>
      <c r="M25" s="113"/>
      <c r="N25" s="53"/>
      <c r="O25" s="53"/>
    </row>
    <row r="26" spans="1:15" s="107" customFormat="1" ht="25.5" x14ac:dyDescent="0.2">
      <c r="A26" s="121" t="s">
        <v>142</v>
      </c>
      <c r="B26" s="120" t="s">
        <v>221</v>
      </c>
      <c r="C26" s="121" t="s">
        <v>123</v>
      </c>
      <c r="D26" s="229">
        <f>10+1</f>
        <v>11</v>
      </c>
      <c r="E26" s="61"/>
      <c r="F26" s="53"/>
      <c r="G26" s="113"/>
      <c r="H26" s="62"/>
      <c r="I26" s="63"/>
      <c r="J26" s="53"/>
      <c r="K26" s="113"/>
      <c r="L26" s="53"/>
      <c r="M26" s="113"/>
      <c r="N26" s="53"/>
      <c r="O26" s="53"/>
    </row>
    <row r="27" spans="1:15" s="107" customFormat="1" ht="25.5" x14ac:dyDescent="0.2">
      <c r="A27" s="121" t="s">
        <v>143</v>
      </c>
      <c r="B27" s="120" t="s">
        <v>222</v>
      </c>
      <c r="C27" s="121" t="s">
        <v>123</v>
      </c>
      <c r="D27" s="229">
        <f>D26</f>
        <v>11</v>
      </c>
      <c r="E27" s="111"/>
      <c r="F27" s="53"/>
      <c r="G27" s="113"/>
      <c r="H27" s="62"/>
      <c r="I27" s="113"/>
      <c r="J27" s="53"/>
      <c r="K27" s="113"/>
      <c r="L27" s="53"/>
      <c r="M27" s="113"/>
      <c r="N27" s="53"/>
      <c r="O27" s="53"/>
    </row>
    <row r="28" spans="1:15" s="107" customFormat="1" ht="25.5" x14ac:dyDescent="0.2">
      <c r="A28" s="121" t="s">
        <v>144</v>
      </c>
      <c r="B28" s="120" t="s">
        <v>223</v>
      </c>
      <c r="C28" s="121" t="s">
        <v>123</v>
      </c>
      <c r="D28" s="229">
        <f>10.2+9+10</f>
        <v>29.2</v>
      </c>
      <c r="E28" s="111"/>
      <c r="F28" s="53"/>
      <c r="G28" s="113"/>
      <c r="H28" s="53"/>
      <c r="I28" s="113"/>
      <c r="J28" s="53"/>
      <c r="K28" s="113"/>
      <c r="L28" s="53"/>
      <c r="M28" s="113"/>
      <c r="N28" s="53"/>
      <c r="O28" s="53"/>
    </row>
    <row r="29" spans="1:15" s="107" customFormat="1" ht="51" x14ac:dyDescent="0.2">
      <c r="A29" s="121" t="s">
        <v>145</v>
      </c>
      <c r="B29" s="120" t="s">
        <v>224</v>
      </c>
      <c r="C29" s="121" t="s">
        <v>123</v>
      </c>
      <c r="D29" s="229">
        <f>D28</f>
        <v>29.2</v>
      </c>
      <c r="E29" s="61"/>
      <c r="F29" s="53"/>
      <c r="G29" s="113"/>
      <c r="H29" s="62"/>
      <c r="I29" s="63"/>
      <c r="J29" s="53"/>
      <c r="K29" s="113"/>
      <c r="L29" s="53"/>
      <c r="M29" s="113"/>
      <c r="N29" s="53"/>
      <c r="O29" s="53"/>
    </row>
    <row r="30" spans="1:15" s="107" customFormat="1" ht="25.5" x14ac:dyDescent="0.2">
      <c r="A30" s="121" t="s">
        <v>146</v>
      </c>
      <c r="B30" s="120" t="s">
        <v>68</v>
      </c>
      <c r="C30" s="121" t="s">
        <v>124</v>
      </c>
      <c r="D30" s="229">
        <v>4.2300000000000004</v>
      </c>
      <c r="E30" s="187"/>
      <c r="F30" s="53"/>
      <c r="G30" s="113"/>
      <c r="H30" s="53"/>
      <c r="I30" s="113"/>
      <c r="J30" s="53"/>
      <c r="K30" s="113"/>
      <c r="L30" s="53"/>
      <c r="M30" s="113"/>
      <c r="N30" s="53"/>
      <c r="O30" s="53"/>
    </row>
    <row r="31" spans="1:15" s="107" customFormat="1" ht="14.25" x14ac:dyDescent="0.2">
      <c r="A31" s="121" t="s">
        <v>147</v>
      </c>
      <c r="B31" s="120" t="s">
        <v>76</v>
      </c>
      <c r="C31" s="121" t="s">
        <v>124</v>
      </c>
      <c r="D31" s="229">
        <v>8.17</v>
      </c>
      <c r="E31" s="187"/>
      <c r="F31" s="53"/>
      <c r="G31" s="113"/>
      <c r="H31" s="53"/>
      <c r="I31" s="113"/>
      <c r="J31" s="53"/>
      <c r="K31" s="113"/>
      <c r="L31" s="53"/>
      <c r="M31" s="113"/>
      <c r="N31" s="53"/>
      <c r="O31" s="53"/>
    </row>
    <row r="32" spans="1:15" s="107" customFormat="1" x14ac:dyDescent="0.2">
      <c r="A32" s="121" t="s">
        <v>148</v>
      </c>
      <c r="B32" s="120" t="s">
        <v>71</v>
      </c>
      <c r="C32" s="121" t="s">
        <v>50</v>
      </c>
      <c r="D32" s="229">
        <f>D25</f>
        <v>29.4</v>
      </c>
      <c r="E32" s="60"/>
      <c r="F32" s="53"/>
      <c r="G32" s="113"/>
      <c r="H32" s="62"/>
      <c r="I32" s="113"/>
      <c r="J32" s="53"/>
      <c r="K32" s="113"/>
      <c r="L32" s="53"/>
      <c r="M32" s="113"/>
      <c r="N32" s="53"/>
      <c r="O32" s="53"/>
    </row>
    <row r="33" spans="1:15" s="107" customFormat="1" x14ac:dyDescent="0.2">
      <c r="A33" s="100">
        <v>2</v>
      </c>
      <c r="B33" s="101" t="s">
        <v>77</v>
      </c>
      <c r="C33" s="102"/>
      <c r="D33" s="103"/>
      <c r="E33" s="104"/>
      <c r="F33" s="105"/>
      <c r="G33" s="106"/>
      <c r="H33" s="105"/>
      <c r="I33" s="106"/>
      <c r="J33" s="105"/>
      <c r="K33" s="106"/>
      <c r="L33" s="105"/>
      <c r="M33" s="106"/>
      <c r="N33" s="105"/>
      <c r="O33" s="105"/>
    </row>
    <row r="34" spans="1:15" s="107" customFormat="1" ht="51" x14ac:dyDescent="0.2">
      <c r="A34" s="121" t="s">
        <v>160</v>
      </c>
      <c r="B34" s="124" t="s">
        <v>78</v>
      </c>
      <c r="C34" s="122" t="s">
        <v>50</v>
      </c>
      <c r="D34" s="229">
        <v>236</v>
      </c>
      <c r="E34" s="185"/>
      <c r="F34" s="112"/>
      <c r="G34" s="113"/>
      <c r="H34" s="62"/>
      <c r="I34" s="113"/>
      <c r="J34" s="53"/>
      <c r="K34" s="113"/>
      <c r="L34" s="53"/>
      <c r="M34" s="113"/>
      <c r="N34" s="53"/>
      <c r="O34" s="53"/>
    </row>
    <row r="35" spans="1:15" s="107" customFormat="1" ht="51" x14ac:dyDescent="0.2">
      <c r="A35" s="121" t="s">
        <v>161</v>
      </c>
      <c r="B35" s="124" t="s">
        <v>79</v>
      </c>
      <c r="C35" s="122" t="s">
        <v>50</v>
      </c>
      <c r="D35" s="229">
        <v>29.4</v>
      </c>
      <c r="E35" s="185"/>
      <c r="F35" s="112"/>
      <c r="G35" s="113"/>
      <c r="H35" s="62"/>
      <c r="I35" s="113"/>
      <c r="J35" s="53"/>
      <c r="K35" s="113"/>
      <c r="L35" s="53"/>
      <c r="M35" s="113"/>
      <c r="N35" s="53"/>
      <c r="O35" s="53"/>
    </row>
    <row r="36" spans="1:15" s="107" customFormat="1" ht="38.25" x14ac:dyDescent="0.2">
      <c r="A36" s="121" t="s">
        <v>162</v>
      </c>
      <c r="B36" s="124" t="s">
        <v>83</v>
      </c>
      <c r="C36" s="122" t="s">
        <v>20</v>
      </c>
      <c r="D36" s="154">
        <v>7</v>
      </c>
      <c r="E36" s="111"/>
      <c r="F36" s="53"/>
      <c r="G36" s="113"/>
      <c r="H36" s="62"/>
      <c r="I36" s="113"/>
      <c r="J36" s="53"/>
      <c r="K36" s="113"/>
      <c r="L36" s="53"/>
      <c r="M36" s="113"/>
      <c r="N36" s="53"/>
      <c r="O36" s="53"/>
    </row>
    <row r="37" spans="1:15" s="107" customFormat="1" ht="38.25" x14ac:dyDescent="0.2">
      <c r="A37" s="121" t="s">
        <v>163</v>
      </c>
      <c r="B37" s="124" t="s">
        <v>85</v>
      </c>
      <c r="C37" s="122" t="s">
        <v>20</v>
      </c>
      <c r="D37" s="154">
        <v>1</v>
      </c>
      <c r="E37" s="111"/>
      <c r="F37" s="53"/>
      <c r="G37" s="113"/>
      <c r="H37" s="62"/>
      <c r="I37" s="113"/>
      <c r="J37" s="53"/>
      <c r="K37" s="113"/>
      <c r="L37" s="53"/>
      <c r="M37" s="113"/>
      <c r="N37" s="53"/>
      <c r="O37" s="53"/>
    </row>
    <row r="38" spans="1:15" s="107" customFormat="1" ht="25.5" x14ac:dyDescent="0.2">
      <c r="A38" s="121" t="s">
        <v>164</v>
      </c>
      <c r="B38" s="120" t="s">
        <v>86</v>
      </c>
      <c r="C38" s="122" t="s">
        <v>111</v>
      </c>
      <c r="D38" s="133">
        <v>4</v>
      </c>
      <c r="E38" s="111"/>
      <c r="F38" s="112"/>
      <c r="G38" s="113"/>
      <c r="H38" s="53"/>
      <c r="I38" s="113"/>
      <c r="J38" s="53"/>
      <c r="K38" s="113"/>
      <c r="L38" s="53"/>
      <c r="M38" s="113"/>
      <c r="N38" s="53"/>
      <c r="O38" s="53"/>
    </row>
    <row r="39" spans="1:15" s="107" customFormat="1" x14ac:dyDescent="0.2">
      <c r="A39" s="121" t="s">
        <v>165</v>
      </c>
      <c r="B39" s="116" t="s">
        <v>89</v>
      </c>
      <c r="C39" s="114" t="s">
        <v>111</v>
      </c>
      <c r="D39" s="154">
        <f>8+D40</f>
        <v>12</v>
      </c>
      <c r="E39" s="111"/>
      <c r="F39" s="112"/>
      <c r="G39" s="113"/>
      <c r="H39" s="53"/>
      <c r="I39" s="113"/>
      <c r="J39" s="53"/>
      <c r="K39" s="113"/>
      <c r="L39" s="53"/>
      <c r="M39" s="113"/>
      <c r="N39" s="53"/>
      <c r="O39" s="53"/>
    </row>
    <row r="40" spans="1:15" s="107" customFormat="1" ht="25.5" x14ac:dyDescent="0.2">
      <c r="A40" s="121" t="s">
        <v>166</v>
      </c>
      <c r="B40" s="116" t="s">
        <v>516</v>
      </c>
      <c r="C40" s="114" t="s">
        <v>111</v>
      </c>
      <c r="D40" s="153">
        <f>D38</f>
        <v>4</v>
      </c>
      <c r="E40" s="185"/>
      <c r="F40" s="62"/>
      <c r="G40" s="63"/>
      <c r="H40" s="62"/>
      <c r="I40" s="63"/>
      <c r="J40" s="62"/>
      <c r="K40" s="63"/>
      <c r="L40" s="62"/>
      <c r="M40" s="63"/>
      <c r="N40" s="62"/>
      <c r="O40" s="62"/>
    </row>
    <row r="41" spans="1:15" s="107" customFormat="1" ht="25.5" x14ac:dyDescent="0.2">
      <c r="A41" s="121" t="s">
        <v>167</v>
      </c>
      <c r="B41" s="222" t="s">
        <v>528</v>
      </c>
      <c r="C41" s="223" t="s">
        <v>87</v>
      </c>
      <c r="D41" s="224">
        <v>4</v>
      </c>
      <c r="E41" s="185"/>
      <c r="F41" s="62"/>
      <c r="G41" s="63"/>
      <c r="H41" s="62"/>
      <c r="I41" s="63"/>
      <c r="J41" s="62"/>
      <c r="K41" s="63"/>
      <c r="L41" s="62"/>
      <c r="M41" s="63"/>
      <c r="N41" s="62"/>
      <c r="O41" s="62"/>
    </row>
    <row r="42" spans="1:15" s="107" customFormat="1" x14ac:dyDescent="0.2">
      <c r="A42" s="121" t="s">
        <v>168</v>
      </c>
      <c r="B42" s="116" t="s">
        <v>95</v>
      </c>
      <c r="C42" s="114" t="s">
        <v>50</v>
      </c>
      <c r="D42" s="230">
        <f>SUM(D34:D35)</f>
        <v>265.39999999999998</v>
      </c>
      <c r="E42" s="187"/>
      <c r="F42" s="112"/>
      <c r="G42" s="113"/>
      <c r="H42" s="62"/>
      <c r="I42" s="113"/>
      <c r="J42" s="53"/>
      <c r="K42" s="113"/>
      <c r="L42" s="53"/>
      <c r="M42" s="113"/>
      <c r="N42" s="53"/>
      <c r="O42" s="53"/>
    </row>
    <row r="43" spans="1:15" s="107" customFormat="1" x14ac:dyDescent="0.2">
      <c r="A43" s="121" t="s">
        <v>169</v>
      </c>
      <c r="B43" s="119" t="s">
        <v>96</v>
      </c>
      <c r="C43" s="114" t="s">
        <v>50</v>
      </c>
      <c r="D43" s="230">
        <f>D42</f>
        <v>265.39999999999998</v>
      </c>
      <c r="E43" s="111"/>
      <c r="F43" s="112"/>
      <c r="G43" s="113"/>
      <c r="H43" s="62"/>
      <c r="I43" s="113"/>
      <c r="J43" s="53"/>
      <c r="K43" s="113"/>
      <c r="L43" s="53"/>
      <c r="M43" s="113"/>
      <c r="N43" s="53"/>
      <c r="O43" s="53"/>
    </row>
    <row r="44" spans="1:15" s="107" customFormat="1" ht="51" x14ac:dyDescent="0.2">
      <c r="A44" s="121" t="s">
        <v>170</v>
      </c>
      <c r="B44" s="116" t="s">
        <v>97</v>
      </c>
      <c r="C44" s="114" t="s">
        <v>59</v>
      </c>
      <c r="D44" s="110">
        <v>12</v>
      </c>
      <c r="E44" s="111"/>
      <c r="F44" s="112"/>
      <c r="G44" s="113"/>
      <c r="H44" s="53"/>
      <c r="I44" s="113"/>
      <c r="J44" s="53"/>
      <c r="K44" s="113"/>
      <c r="L44" s="53"/>
      <c r="M44" s="113"/>
      <c r="N44" s="53"/>
      <c r="O44" s="53"/>
    </row>
    <row r="45" spans="1:15" s="107" customFormat="1" ht="63.75" x14ac:dyDescent="0.2">
      <c r="A45" s="121" t="s">
        <v>171</v>
      </c>
      <c r="B45" s="116" t="s">
        <v>98</v>
      </c>
      <c r="C45" s="114" t="s">
        <v>59</v>
      </c>
      <c r="D45" s="110">
        <v>3</v>
      </c>
      <c r="E45" s="111"/>
      <c r="F45" s="112"/>
      <c r="G45" s="113"/>
      <c r="H45" s="53"/>
      <c r="I45" s="113"/>
      <c r="J45" s="53"/>
      <c r="K45" s="113"/>
      <c r="L45" s="53"/>
      <c r="M45" s="113"/>
      <c r="N45" s="53"/>
      <c r="O45" s="53"/>
    </row>
    <row r="46" spans="1:15" s="52" customFormat="1" x14ac:dyDescent="0.2">
      <c r="A46" s="256"/>
      <c r="B46" s="257"/>
      <c r="C46" s="258"/>
      <c r="D46" s="259"/>
      <c r="E46" s="260"/>
      <c r="F46" s="261"/>
      <c r="G46" s="262"/>
      <c r="H46" s="261"/>
      <c r="I46" s="262"/>
      <c r="J46" s="261"/>
      <c r="K46" s="51"/>
      <c r="L46" s="50"/>
      <c r="M46" s="51"/>
      <c r="N46" s="50"/>
      <c r="O46" s="50"/>
    </row>
    <row r="47" spans="1:15" x14ac:dyDescent="0.2">
      <c r="J47" s="14" t="s">
        <v>550</v>
      </c>
      <c r="K47" s="34"/>
      <c r="L47" s="34"/>
      <c r="M47" s="34"/>
      <c r="N47" s="34"/>
      <c r="O47" s="35"/>
    </row>
    <row r="48" spans="1:15" x14ac:dyDescent="0.2">
      <c r="A48" s="253" t="s">
        <v>551</v>
      </c>
      <c r="G48" s="6"/>
      <c r="H48" s="6"/>
      <c r="I48" s="6"/>
      <c r="J48" s="6"/>
      <c r="K48" s="6"/>
      <c r="L48" s="6"/>
      <c r="M48" s="6"/>
      <c r="N48" s="6"/>
    </row>
    <row r="49" spans="1:14" x14ac:dyDescent="0.2">
      <c r="A49" s="253" t="s">
        <v>552</v>
      </c>
      <c r="G49" s="6"/>
      <c r="H49" s="6"/>
      <c r="I49" s="6"/>
      <c r="J49" s="6"/>
      <c r="K49" s="6"/>
      <c r="L49" s="6"/>
      <c r="M49" s="6"/>
      <c r="N49" s="6"/>
    </row>
    <row r="50" spans="1:14" x14ac:dyDescent="0.2">
      <c r="A50" s="253" t="s">
        <v>553</v>
      </c>
      <c r="G50" s="6"/>
      <c r="H50" s="6"/>
      <c r="I50" s="6"/>
      <c r="J50" s="6"/>
      <c r="K50" s="6"/>
      <c r="L50" s="6"/>
      <c r="M50" s="6"/>
      <c r="N50" s="6"/>
    </row>
    <row r="51" spans="1:14" x14ac:dyDescent="0.2">
      <c r="A51" s="254" t="s">
        <v>554</v>
      </c>
      <c r="E51" s="37"/>
      <c r="G51" s="6"/>
      <c r="H51" s="6"/>
      <c r="I51" s="6"/>
      <c r="J51" s="6"/>
      <c r="K51" s="6"/>
      <c r="L51" s="6"/>
      <c r="M51" s="6"/>
      <c r="N51" s="6"/>
    </row>
    <row r="52" spans="1:14" x14ac:dyDescent="0.2">
      <c r="A52" s="255" t="s">
        <v>555</v>
      </c>
      <c r="G52" s="6"/>
      <c r="H52" s="6"/>
      <c r="I52" s="6"/>
      <c r="J52" s="6"/>
      <c r="K52" s="6"/>
      <c r="L52" s="6"/>
      <c r="M52" s="6"/>
      <c r="N52" s="6"/>
    </row>
    <row r="53" spans="1:14" x14ac:dyDescent="0.2">
      <c r="A53" s="255" t="s">
        <v>556</v>
      </c>
      <c r="G53" s="6"/>
      <c r="H53" s="6"/>
      <c r="I53" s="6"/>
      <c r="J53" s="6"/>
      <c r="K53" s="6"/>
      <c r="L53" s="6"/>
      <c r="M53" s="6"/>
      <c r="N53" s="6"/>
    </row>
    <row r="54" spans="1:14" x14ac:dyDescent="0.2">
      <c r="A54" s="37" t="s">
        <v>557</v>
      </c>
    </row>
  </sheetData>
  <mergeCells count="6">
    <mergeCell ref="K8:O8"/>
    <mergeCell ref="A8:A9"/>
    <mergeCell ref="B8:B9"/>
    <mergeCell ref="C8:C9"/>
    <mergeCell ref="D8:D9"/>
    <mergeCell ref="E8:J8"/>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1-3
&amp;UPAŠTECES KANALIZĀCIJA LAIVU IELĀ, KUIVIŽOS.</oddHeader>
    <oddFooter>&amp;C&amp;8&amp;P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42"/>
  <sheetViews>
    <sheetView view="pageBreakPreview" topLeftCell="A29" zoomScaleNormal="100" zoomScaleSheetLayoutView="100" workbookViewId="0">
      <selection activeCell="O45" sqref="O45"/>
    </sheetView>
  </sheetViews>
  <sheetFormatPr defaultRowHeight="12.75" x14ac:dyDescent="0.2"/>
  <cols>
    <col min="1" max="1" width="7.7109375" style="3" customWidth="1"/>
    <col min="2" max="2" width="39.42578125" style="1" customWidth="1"/>
    <col min="3" max="3" width="5.42578125" style="2" customWidth="1"/>
    <col min="4" max="4" width="7.7109375" style="3" customWidth="1"/>
    <col min="5" max="5" width="6.28515625" style="3" customWidth="1"/>
    <col min="6" max="6" width="6.5703125" style="4" customWidth="1"/>
    <col min="7" max="7" width="6.42578125" style="5" customWidth="1"/>
    <col min="8" max="8" width="6.85546875" style="5" customWidth="1"/>
    <col min="9" max="9" width="6.28515625" style="5" customWidth="1"/>
    <col min="10" max="10" width="6.5703125" style="5" customWidth="1"/>
    <col min="11" max="14" width="8.42578125" style="5" customWidth="1"/>
    <col min="15" max="15" width="9.42578125" style="6" customWidth="1"/>
    <col min="16" max="16384" width="9.140625" style="6"/>
  </cols>
  <sheetData>
    <row r="1" spans="1:16" ht="14.25" x14ac:dyDescent="0.2">
      <c r="A1" s="39" t="s">
        <v>1</v>
      </c>
      <c r="B1" s="40"/>
      <c r="C1" s="64" t="s">
        <v>254</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512</v>
      </c>
      <c r="D3" s="41"/>
      <c r="E3" s="41"/>
      <c r="F3" s="42"/>
      <c r="G3" s="43"/>
      <c r="H3" s="43"/>
      <c r="I3" s="43"/>
      <c r="J3" s="43"/>
      <c r="K3" s="43"/>
      <c r="L3" s="43"/>
      <c r="M3" s="43"/>
      <c r="N3" s="43"/>
      <c r="O3" s="44"/>
    </row>
    <row r="4" spans="1:16" ht="15" x14ac:dyDescent="0.2">
      <c r="A4" s="39" t="s">
        <v>3</v>
      </c>
      <c r="B4" s="40"/>
      <c r="C4" s="56" t="s">
        <v>513</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547</v>
      </c>
      <c r="B6" s="40"/>
      <c r="C6" s="46"/>
      <c r="D6" s="41"/>
      <c r="E6" s="41"/>
      <c r="F6" s="42"/>
      <c r="G6" s="43"/>
      <c r="H6" s="43"/>
      <c r="I6" s="43"/>
      <c r="J6" s="43"/>
      <c r="K6" s="43"/>
      <c r="L6" s="43"/>
      <c r="M6" s="43"/>
      <c r="N6" s="47" t="s">
        <v>28</v>
      </c>
      <c r="O6" s="48"/>
    </row>
    <row r="7" spans="1:16" ht="14.25" x14ac:dyDescent="0.2">
      <c r="A7" s="10" t="s">
        <v>549</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6"/>
      <c r="B10" s="157"/>
      <c r="C10" s="59"/>
      <c r="D10" s="11"/>
      <c r="E10" s="31"/>
      <c r="F10" s="26"/>
      <c r="G10" s="32"/>
      <c r="H10" s="28"/>
      <c r="I10" s="32"/>
      <c r="J10" s="28"/>
      <c r="K10" s="32"/>
      <c r="L10" s="28"/>
      <c r="M10" s="32"/>
      <c r="N10" s="28"/>
      <c r="O10" s="33"/>
    </row>
    <row r="11" spans="1:16" s="85" customFormat="1" x14ac:dyDescent="0.2">
      <c r="A11" s="167">
        <v>1</v>
      </c>
      <c r="B11" s="168" t="s">
        <v>251</v>
      </c>
      <c r="C11" s="169"/>
      <c r="D11" s="167"/>
      <c r="E11" s="158"/>
      <c r="F11" s="159"/>
      <c r="G11" s="160"/>
      <c r="H11" s="161"/>
      <c r="I11" s="160"/>
      <c r="J11" s="161"/>
      <c r="K11" s="160"/>
      <c r="L11" s="161"/>
      <c r="M11" s="160"/>
      <c r="N11" s="161"/>
      <c r="O11" s="162"/>
    </row>
    <row r="12" spans="1:16" s="107" customFormat="1" ht="25.5" x14ac:dyDescent="0.2">
      <c r="A12" s="170" t="s">
        <v>129</v>
      </c>
      <c r="B12" s="115" t="s">
        <v>226</v>
      </c>
      <c r="C12" s="114" t="s">
        <v>50</v>
      </c>
      <c r="D12" s="233">
        <v>6</v>
      </c>
      <c r="E12" s="184"/>
      <c r="F12" s="112"/>
      <c r="G12" s="113"/>
      <c r="H12" s="62"/>
      <c r="I12" s="113"/>
      <c r="J12" s="53"/>
      <c r="K12" s="113"/>
      <c r="L12" s="53"/>
      <c r="M12" s="113"/>
      <c r="N12" s="53"/>
      <c r="O12" s="53"/>
    </row>
    <row r="13" spans="1:16" s="107" customFormat="1" ht="25.5" x14ac:dyDescent="0.2">
      <c r="A13" s="170" t="s">
        <v>130</v>
      </c>
      <c r="B13" s="115" t="s">
        <v>227</v>
      </c>
      <c r="C13" s="114" t="s">
        <v>50</v>
      </c>
      <c r="D13" s="233">
        <v>6</v>
      </c>
      <c r="E13" s="184"/>
      <c r="F13" s="112"/>
      <c r="G13" s="113"/>
      <c r="H13" s="62"/>
      <c r="I13" s="113"/>
      <c r="J13" s="53"/>
      <c r="K13" s="113"/>
      <c r="L13" s="53"/>
      <c r="M13" s="113"/>
      <c r="N13" s="53"/>
      <c r="O13" s="53"/>
    </row>
    <row r="14" spans="1:16" s="107" customFormat="1" ht="25.5" x14ac:dyDescent="0.2">
      <c r="A14" s="170" t="s">
        <v>131</v>
      </c>
      <c r="B14" s="115" t="s">
        <v>228</v>
      </c>
      <c r="C14" s="114" t="s">
        <v>50</v>
      </c>
      <c r="D14" s="233">
        <v>2</v>
      </c>
      <c r="E14" s="184"/>
      <c r="F14" s="112"/>
      <c r="G14" s="113"/>
      <c r="H14" s="62"/>
      <c r="I14" s="113"/>
      <c r="J14" s="53"/>
      <c r="K14" s="113"/>
      <c r="L14" s="53"/>
      <c r="M14" s="113"/>
      <c r="N14" s="53"/>
      <c r="O14" s="53"/>
    </row>
    <row r="15" spans="1:16" s="107" customFormat="1" x14ac:dyDescent="0.2">
      <c r="A15" s="170" t="s">
        <v>132</v>
      </c>
      <c r="B15" s="115" t="s">
        <v>229</v>
      </c>
      <c r="C15" s="114" t="s">
        <v>50</v>
      </c>
      <c r="D15" s="233">
        <v>6</v>
      </c>
      <c r="E15" s="184"/>
      <c r="F15" s="112"/>
      <c r="G15" s="113"/>
      <c r="H15" s="62"/>
      <c r="I15" s="113"/>
      <c r="J15" s="53"/>
      <c r="K15" s="113"/>
      <c r="L15" s="53"/>
      <c r="M15" s="113"/>
      <c r="N15" s="53"/>
      <c r="O15" s="53"/>
    </row>
    <row r="16" spans="1:16" s="107" customFormat="1" x14ac:dyDescent="0.2">
      <c r="A16" s="170" t="s">
        <v>133</v>
      </c>
      <c r="B16" s="115" t="s">
        <v>230</v>
      </c>
      <c r="C16" s="114" t="s">
        <v>50</v>
      </c>
      <c r="D16" s="233">
        <v>4</v>
      </c>
      <c r="E16" s="184"/>
      <c r="F16" s="112"/>
      <c r="G16" s="113"/>
      <c r="H16" s="62"/>
      <c r="I16" s="113"/>
      <c r="J16" s="53"/>
      <c r="K16" s="113"/>
      <c r="L16" s="53"/>
      <c r="M16" s="113"/>
      <c r="N16" s="53"/>
      <c r="O16" s="53"/>
    </row>
    <row r="17" spans="1:15" s="107" customFormat="1" ht="25.5" x14ac:dyDescent="0.2">
      <c r="A17" s="170" t="s">
        <v>134</v>
      </c>
      <c r="B17" s="115" t="s">
        <v>231</v>
      </c>
      <c r="C17" s="114" t="s">
        <v>111</v>
      </c>
      <c r="D17" s="181">
        <v>2</v>
      </c>
      <c r="E17" s="184"/>
      <c r="F17" s="112"/>
      <c r="G17" s="113"/>
      <c r="H17" s="62"/>
      <c r="I17" s="113"/>
      <c r="J17" s="53"/>
      <c r="K17" s="113"/>
      <c r="L17" s="53"/>
      <c r="M17" s="113"/>
      <c r="N17" s="53"/>
      <c r="O17" s="53"/>
    </row>
    <row r="18" spans="1:15" s="107" customFormat="1" x14ac:dyDescent="0.2">
      <c r="A18" s="170" t="s">
        <v>135</v>
      </c>
      <c r="B18" s="172" t="s">
        <v>232</v>
      </c>
      <c r="C18" s="173" t="s">
        <v>20</v>
      </c>
      <c r="D18" s="181">
        <v>1</v>
      </c>
      <c r="E18" s="184"/>
      <c r="F18" s="112"/>
      <c r="G18" s="113"/>
      <c r="H18" s="62"/>
      <c r="I18" s="113"/>
      <c r="J18" s="53"/>
      <c r="K18" s="113"/>
      <c r="L18" s="53"/>
      <c r="M18" s="113"/>
      <c r="N18" s="53"/>
      <c r="O18" s="53"/>
    </row>
    <row r="19" spans="1:15" s="107" customFormat="1" x14ac:dyDescent="0.2">
      <c r="A19" s="170" t="s">
        <v>136</v>
      </c>
      <c r="B19" s="172" t="s">
        <v>233</v>
      </c>
      <c r="C19" s="173" t="s">
        <v>20</v>
      </c>
      <c r="D19" s="181">
        <v>1</v>
      </c>
      <c r="E19" s="184"/>
      <c r="F19" s="112"/>
      <c r="G19" s="113"/>
      <c r="H19" s="62"/>
      <c r="I19" s="113"/>
      <c r="J19" s="53"/>
      <c r="K19" s="113"/>
      <c r="L19" s="53"/>
      <c r="M19" s="113"/>
      <c r="N19" s="53"/>
      <c r="O19" s="53"/>
    </row>
    <row r="20" spans="1:15" s="107" customFormat="1" ht="25.5" x14ac:dyDescent="0.2">
      <c r="A20" s="170" t="s">
        <v>137</v>
      </c>
      <c r="B20" s="172" t="s">
        <v>235</v>
      </c>
      <c r="C20" s="174" t="s">
        <v>62</v>
      </c>
      <c r="D20" s="234">
        <v>6</v>
      </c>
      <c r="E20" s="61"/>
      <c r="F20" s="112"/>
      <c r="G20" s="113"/>
      <c r="H20" s="62"/>
      <c r="I20" s="63"/>
      <c r="J20" s="53"/>
      <c r="K20" s="113"/>
      <c r="L20" s="53"/>
      <c r="M20" s="113"/>
      <c r="N20" s="53"/>
      <c r="O20" s="53"/>
    </row>
    <row r="21" spans="1:15" s="166" customFormat="1" x14ac:dyDescent="0.2">
      <c r="A21" s="176">
        <v>2</v>
      </c>
      <c r="B21" s="177" t="s">
        <v>252</v>
      </c>
      <c r="C21" s="178"/>
      <c r="D21" s="183"/>
      <c r="E21" s="163"/>
      <c r="F21" s="164"/>
      <c r="G21" s="165"/>
      <c r="H21" s="164"/>
      <c r="I21" s="165"/>
      <c r="J21" s="164"/>
      <c r="K21" s="165"/>
      <c r="L21" s="164"/>
      <c r="M21" s="165"/>
      <c r="N21" s="164"/>
      <c r="O21" s="164"/>
    </row>
    <row r="22" spans="1:15" s="107" customFormat="1" x14ac:dyDescent="0.2">
      <c r="A22" s="179" t="s">
        <v>160</v>
      </c>
      <c r="B22" s="115" t="s">
        <v>239</v>
      </c>
      <c r="C22" s="171" t="s">
        <v>50</v>
      </c>
      <c r="D22" s="233">
        <v>12</v>
      </c>
      <c r="E22" s="185"/>
      <c r="F22" s="112"/>
      <c r="G22" s="113"/>
      <c r="H22" s="62"/>
      <c r="I22" s="113"/>
      <c r="J22" s="53"/>
      <c r="K22" s="113"/>
      <c r="L22" s="53"/>
      <c r="M22" s="113"/>
      <c r="N22" s="53"/>
      <c r="O22" s="53"/>
    </row>
    <row r="23" spans="1:15" s="107" customFormat="1" x14ac:dyDescent="0.2">
      <c r="A23" s="179" t="s">
        <v>161</v>
      </c>
      <c r="B23" s="115" t="s">
        <v>240</v>
      </c>
      <c r="C23" s="171" t="s">
        <v>111</v>
      </c>
      <c r="D23" s="182">
        <v>2</v>
      </c>
      <c r="E23" s="185"/>
      <c r="F23" s="112"/>
      <c r="G23" s="113"/>
      <c r="H23" s="62"/>
      <c r="I23" s="113"/>
      <c r="J23" s="53"/>
      <c r="K23" s="113"/>
      <c r="L23" s="53"/>
      <c r="M23" s="113"/>
      <c r="N23" s="53"/>
      <c r="O23" s="53"/>
    </row>
    <row r="24" spans="1:15" s="107" customFormat="1" x14ac:dyDescent="0.2">
      <c r="A24" s="179" t="s">
        <v>162</v>
      </c>
      <c r="B24" s="115" t="s">
        <v>241</v>
      </c>
      <c r="C24" s="171" t="s">
        <v>50</v>
      </c>
      <c r="D24" s="233">
        <v>8</v>
      </c>
      <c r="E24" s="185"/>
      <c r="F24" s="112"/>
      <c r="G24" s="113"/>
      <c r="H24" s="62"/>
      <c r="I24" s="113"/>
      <c r="J24" s="53"/>
      <c r="K24" s="113"/>
      <c r="L24" s="53"/>
      <c r="M24" s="113"/>
      <c r="N24" s="53"/>
      <c r="O24" s="53"/>
    </row>
    <row r="25" spans="1:15" s="107" customFormat="1" x14ac:dyDescent="0.2">
      <c r="A25" s="179" t="s">
        <v>163</v>
      </c>
      <c r="B25" s="115" t="s">
        <v>242</v>
      </c>
      <c r="C25" s="171" t="s">
        <v>20</v>
      </c>
      <c r="D25" s="182">
        <v>1</v>
      </c>
      <c r="E25" s="185"/>
      <c r="F25" s="112"/>
      <c r="G25" s="113"/>
      <c r="H25" s="62"/>
      <c r="I25" s="113"/>
      <c r="J25" s="53"/>
      <c r="K25" s="113"/>
      <c r="L25" s="53"/>
      <c r="M25" s="113"/>
      <c r="N25" s="53"/>
      <c r="O25" s="53"/>
    </row>
    <row r="26" spans="1:15" s="107" customFormat="1" x14ac:dyDescent="0.2">
      <c r="A26" s="179" t="s">
        <v>164</v>
      </c>
      <c r="B26" s="115" t="s">
        <v>243</v>
      </c>
      <c r="C26" s="171" t="s">
        <v>111</v>
      </c>
      <c r="D26" s="182">
        <v>1</v>
      </c>
      <c r="E26" s="185"/>
      <c r="F26" s="112"/>
      <c r="G26" s="113"/>
      <c r="H26" s="62"/>
      <c r="I26" s="113"/>
      <c r="J26" s="53"/>
      <c r="K26" s="113"/>
      <c r="L26" s="53"/>
      <c r="M26" s="113"/>
      <c r="N26" s="53"/>
      <c r="O26" s="53"/>
    </row>
    <row r="27" spans="1:15" s="107" customFormat="1" ht="38.25" x14ac:dyDescent="0.2">
      <c r="A27" s="179" t="s">
        <v>165</v>
      </c>
      <c r="B27" s="115" t="s">
        <v>244</v>
      </c>
      <c r="C27" s="171" t="s">
        <v>20</v>
      </c>
      <c r="D27" s="182">
        <v>1</v>
      </c>
      <c r="E27" s="185"/>
      <c r="F27" s="112"/>
      <c r="G27" s="113"/>
      <c r="H27" s="62"/>
      <c r="I27" s="113"/>
      <c r="J27" s="53"/>
      <c r="K27" s="113"/>
      <c r="L27" s="53"/>
      <c r="M27" s="113"/>
      <c r="N27" s="53"/>
      <c r="O27" s="53"/>
    </row>
    <row r="28" spans="1:15" s="107" customFormat="1" ht="25.5" x14ac:dyDescent="0.2">
      <c r="A28" s="179" t="s">
        <v>166</v>
      </c>
      <c r="B28" s="180" t="s">
        <v>247</v>
      </c>
      <c r="C28" s="175" t="s">
        <v>50</v>
      </c>
      <c r="D28" s="234">
        <v>6</v>
      </c>
      <c r="E28" s="185"/>
      <c r="F28" s="112"/>
      <c r="G28" s="113"/>
      <c r="H28" s="62"/>
      <c r="I28" s="113"/>
      <c r="J28" s="53"/>
      <c r="K28" s="113"/>
      <c r="L28" s="53"/>
      <c r="M28" s="113"/>
      <c r="N28" s="53"/>
      <c r="O28" s="53"/>
    </row>
    <row r="29" spans="1:15" s="107" customFormat="1" x14ac:dyDescent="0.2">
      <c r="A29" s="179" t="s">
        <v>167</v>
      </c>
      <c r="B29" s="115" t="s">
        <v>248</v>
      </c>
      <c r="C29" s="171" t="s">
        <v>111</v>
      </c>
      <c r="D29" s="181">
        <v>1</v>
      </c>
      <c r="E29" s="185"/>
      <c r="F29" s="112"/>
      <c r="G29" s="113"/>
      <c r="H29" s="62"/>
      <c r="I29" s="113"/>
      <c r="J29" s="53"/>
      <c r="K29" s="113"/>
      <c r="L29" s="53"/>
      <c r="M29" s="113"/>
      <c r="N29" s="53"/>
      <c r="O29" s="53"/>
    </row>
    <row r="30" spans="1:15" s="107" customFormat="1" x14ac:dyDescent="0.2">
      <c r="A30" s="179" t="s">
        <v>168</v>
      </c>
      <c r="B30" s="115" t="s">
        <v>249</v>
      </c>
      <c r="C30" s="171" t="s">
        <v>111</v>
      </c>
      <c r="D30" s="181">
        <v>1</v>
      </c>
      <c r="E30" s="185"/>
      <c r="F30" s="112"/>
      <c r="G30" s="113"/>
      <c r="H30" s="62"/>
      <c r="I30" s="113"/>
      <c r="J30" s="53"/>
      <c r="K30" s="113"/>
      <c r="L30" s="53"/>
      <c r="M30" s="113"/>
      <c r="N30" s="53"/>
      <c r="O30" s="53"/>
    </row>
    <row r="31" spans="1:15" s="107" customFormat="1" x14ac:dyDescent="0.2">
      <c r="A31" s="179" t="s">
        <v>169</v>
      </c>
      <c r="B31" s="115" t="s">
        <v>250</v>
      </c>
      <c r="C31" s="171" t="s">
        <v>20</v>
      </c>
      <c r="D31" s="181">
        <v>1</v>
      </c>
      <c r="E31" s="185"/>
      <c r="F31" s="112"/>
      <c r="G31" s="113"/>
      <c r="H31" s="62"/>
      <c r="I31" s="113"/>
      <c r="J31" s="53"/>
      <c r="K31" s="113"/>
      <c r="L31" s="53"/>
      <c r="M31" s="113"/>
      <c r="N31" s="53"/>
      <c r="O31" s="53"/>
    </row>
    <row r="32" spans="1:15" s="107" customFormat="1" x14ac:dyDescent="0.2">
      <c r="A32" s="102">
        <v>3</v>
      </c>
      <c r="B32" s="101" t="s">
        <v>517</v>
      </c>
      <c r="C32" s="109"/>
      <c r="D32" s="149"/>
      <c r="E32" s="61"/>
      <c r="F32" s="53"/>
      <c r="G32" s="63"/>
      <c r="H32" s="62"/>
      <c r="I32" s="63"/>
      <c r="J32" s="62"/>
      <c r="K32" s="113"/>
      <c r="L32" s="53"/>
      <c r="M32" s="113"/>
      <c r="N32" s="53"/>
      <c r="O32" s="53"/>
    </row>
    <row r="33" spans="1:15" s="107" customFormat="1" ht="63.75" x14ac:dyDescent="0.2">
      <c r="A33" s="114">
        <v>3.1</v>
      </c>
      <c r="B33" s="116" t="s">
        <v>521</v>
      </c>
      <c r="C33" s="109" t="s">
        <v>20</v>
      </c>
      <c r="D33" s="153">
        <v>1</v>
      </c>
      <c r="E33" s="61"/>
      <c r="F33" s="53"/>
      <c r="G33" s="63"/>
      <c r="H33" s="62"/>
      <c r="I33" s="63"/>
      <c r="J33" s="62"/>
      <c r="K33" s="113"/>
      <c r="L33" s="53"/>
      <c r="M33" s="113"/>
      <c r="N33" s="53"/>
      <c r="O33" s="53"/>
    </row>
    <row r="34" spans="1:15" s="52" customFormat="1" x14ac:dyDescent="0.2">
      <c r="A34" s="256"/>
      <c r="B34" s="257"/>
      <c r="C34" s="258"/>
      <c r="D34" s="259"/>
      <c r="E34" s="260"/>
      <c r="F34" s="261"/>
      <c r="G34" s="262"/>
      <c r="H34" s="261"/>
      <c r="I34" s="262"/>
      <c r="J34" s="261"/>
      <c r="K34" s="51"/>
      <c r="L34" s="50"/>
      <c r="M34" s="51"/>
      <c r="N34" s="50"/>
      <c r="O34" s="50"/>
    </row>
    <row r="35" spans="1:15" x14ac:dyDescent="0.2">
      <c r="J35" s="14" t="s">
        <v>550</v>
      </c>
      <c r="K35" s="34"/>
      <c r="L35" s="34"/>
      <c r="M35" s="34"/>
      <c r="N35" s="34"/>
      <c r="O35" s="35"/>
    </row>
    <row r="36" spans="1:15" x14ac:dyDescent="0.2">
      <c r="A36" s="253" t="s">
        <v>551</v>
      </c>
      <c r="G36" s="6"/>
      <c r="H36" s="6"/>
      <c r="I36" s="6"/>
      <c r="J36" s="6"/>
      <c r="K36" s="6"/>
      <c r="L36" s="6"/>
      <c r="M36" s="6"/>
      <c r="N36" s="6"/>
    </row>
    <row r="37" spans="1:15" x14ac:dyDescent="0.2">
      <c r="A37" s="253" t="s">
        <v>552</v>
      </c>
      <c r="G37" s="6"/>
      <c r="H37" s="6"/>
      <c r="I37" s="6"/>
      <c r="J37" s="6"/>
      <c r="K37" s="6"/>
      <c r="L37" s="6"/>
      <c r="M37" s="6"/>
      <c r="N37" s="6"/>
    </row>
    <row r="38" spans="1:15" x14ac:dyDescent="0.2">
      <c r="A38" s="253" t="s">
        <v>553</v>
      </c>
      <c r="G38" s="6"/>
      <c r="H38" s="6"/>
      <c r="I38" s="6"/>
      <c r="J38" s="6"/>
      <c r="K38" s="6"/>
      <c r="L38" s="6"/>
      <c r="M38" s="6"/>
      <c r="N38" s="6"/>
    </row>
    <row r="39" spans="1:15" x14ac:dyDescent="0.2">
      <c r="A39" s="254" t="s">
        <v>554</v>
      </c>
      <c r="E39" s="37"/>
      <c r="G39" s="6"/>
      <c r="H39" s="6"/>
      <c r="I39" s="6"/>
      <c r="J39" s="6"/>
      <c r="K39" s="6"/>
      <c r="L39" s="6"/>
      <c r="M39" s="6"/>
      <c r="N39" s="6"/>
    </row>
    <row r="40" spans="1:15" x14ac:dyDescent="0.2">
      <c r="A40" s="255" t="s">
        <v>555</v>
      </c>
      <c r="G40" s="6"/>
      <c r="H40" s="6"/>
      <c r="I40" s="6"/>
      <c r="J40" s="6"/>
      <c r="K40" s="6"/>
      <c r="L40" s="6"/>
      <c r="M40" s="6"/>
      <c r="N40" s="6"/>
    </row>
    <row r="41" spans="1:15" x14ac:dyDescent="0.2">
      <c r="A41" s="255" t="s">
        <v>556</v>
      </c>
      <c r="G41" s="6"/>
      <c r="H41" s="6"/>
      <c r="I41" s="6"/>
      <c r="J41" s="6"/>
      <c r="K41" s="6"/>
      <c r="L41" s="6"/>
      <c r="M41" s="6"/>
      <c r="N41" s="6"/>
    </row>
    <row r="42" spans="1:15" x14ac:dyDescent="0.2">
      <c r="A42" s="37" t="s">
        <v>557</v>
      </c>
    </row>
  </sheetData>
  <mergeCells count="6">
    <mergeCell ref="K8:O8"/>
    <mergeCell ref="A8:A9"/>
    <mergeCell ref="B8:B9"/>
    <mergeCell ref="C8:C9"/>
    <mergeCell ref="D8:D9"/>
    <mergeCell ref="E8:J8"/>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1-4
&amp;U0,4kV PĒCUZSKAITES ELEKTROTĪKLI KSS-1.</oddHeader>
    <oddFooter>&amp;C&amp;8&amp;P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P43"/>
  <sheetViews>
    <sheetView view="pageBreakPreview" zoomScaleNormal="100" zoomScaleSheetLayoutView="100" workbookViewId="0">
      <selection activeCell="AD62" sqref="AD62"/>
    </sheetView>
  </sheetViews>
  <sheetFormatPr defaultRowHeight="12.75" x14ac:dyDescent="0.2"/>
  <cols>
    <col min="1" max="1" width="7.7109375" style="3" customWidth="1"/>
    <col min="2" max="2" width="39.42578125" style="1" customWidth="1"/>
    <col min="3" max="3" width="5.42578125" style="2" customWidth="1"/>
    <col min="4" max="4" width="7.7109375" style="3" customWidth="1"/>
    <col min="5" max="5" width="6.28515625" style="3" customWidth="1"/>
    <col min="6" max="6" width="6.5703125" style="4" customWidth="1"/>
    <col min="7" max="7" width="6.42578125" style="5" customWidth="1"/>
    <col min="8" max="8" width="6.85546875" style="5" customWidth="1"/>
    <col min="9" max="9" width="6.28515625" style="5" customWidth="1"/>
    <col min="10" max="10" width="6.5703125" style="5" customWidth="1"/>
    <col min="11" max="14" width="8.42578125" style="5" customWidth="1"/>
    <col min="15" max="15" width="9.42578125" style="6" customWidth="1"/>
    <col min="16" max="16384" width="9.140625" style="6"/>
  </cols>
  <sheetData>
    <row r="1" spans="1:16" ht="14.25" x14ac:dyDescent="0.2">
      <c r="A1" s="39" t="s">
        <v>1</v>
      </c>
      <c r="B1" s="40"/>
      <c r="C1" s="64" t="s">
        <v>254</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512</v>
      </c>
      <c r="D3" s="41"/>
      <c r="E3" s="41"/>
      <c r="F3" s="42"/>
      <c r="G3" s="43"/>
      <c r="H3" s="43"/>
      <c r="I3" s="43"/>
      <c r="J3" s="43"/>
      <c r="K3" s="43"/>
      <c r="L3" s="43"/>
      <c r="M3" s="43"/>
      <c r="N3" s="43"/>
      <c r="O3" s="44"/>
    </row>
    <row r="4" spans="1:16" ht="15" x14ac:dyDescent="0.2">
      <c r="A4" s="39" t="s">
        <v>3</v>
      </c>
      <c r="B4" s="40"/>
      <c r="C4" s="56" t="s">
        <v>513</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547</v>
      </c>
      <c r="B6" s="40"/>
      <c r="C6" s="46"/>
      <c r="D6" s="41"/>
      <c r="E6" s="41"/>
      <c r="F6" s="42"/>
      <c r="G6" s="43"/>
      <c r="H6" s="43"/>
      <c r="I6" s="43"/>
      <c r="J6" s="43"/>
      <c r="K6" s="43"/>
      <c r="L6" s="43"/>
      <c r="M6" s="43"/>
      <c r="N6" s="47" t="s">
        <v>28</v>
      </c>
      <c r="O6" s="48"/>
    </row>
    <row r="7" spans="1:16" ht="14.25" x14ac:dyDescent="0.2">
      <c r="A7" s="10" t="s">
        <v>542</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6"/>
      <c r="B10" s="157"/>
      <c r="C10" s="59"/>
      <c r="D10" s="11"/>
      <c r="E10" s="31"/>
      <c r="F10" s="26"/>
      <c r="G10" s="32"/>
      <c r="H10" s="28"/>
      <c r="I10" s="32"/>
      <c r="J10" s="28"/>
      <c r="K10" s="32"/>
      <c r="L10" s="28"/>
      <c r="M10" s="32"/>
      <c r="N10" s="28"/>
      <c r="O10" s="33"/>
    </row>
    <row r="11" spans="1:16" s="85" customFormat="1" x14ac:dyDescent="0.2">
      <c r="A11" s="167">
        <v>1</v>
      </c>
      <c r="B11" s="168" t="s">
        <v>251</v>
      </c>
      <c r="C11" s="169"/>
      <c r="D11" s="167"/>
      <c r="E11" s="158"/>
      <c r="F11" s="159"/>
      <c r="G11" s="160"/>
      <c r="H11" s="161"/>
      <c r="I11" s="160"/>
      <c r="J11" s="161"/>
      <c r="K11" s="160"/>
      <c r="L11" s="161"/>
      <c r="M11" s="160"/>
      <c r="N11" s="161"/>
      <c r="O11" s="162"/>
    </row>
    <row r="12" spans="1:16" s="107" customFormat="1" ht="25.5" x14ac:dyDescent="0.2">
      <c r="A12" s="170" t="s">
        <v>129</v>
      </c>
      <c r="B12" s="115" t="s">
        <v>226</v>
      </c>
      <c r="C12" s="114" t="s">
        <v>50</v>
      </c>
      <c r="D12" s="233">
        <v>8</v>
      </c>
      <c r="E12" s="184"/>
      <c r="F12" s="112"/>
      <c r="G12" s="113"/>
      <c r="H12" s="62"/>
      <c r="I12" s="113"/>
      <c r="J12" s="53"/>
      <c r="K12" s="113"/>
      <c r="L12" s="53"/>
      <c r="M12" s="113"/>
      <c r="N12" s="53"/>
      <c r="O12" s="53"/>
    </row>
    <row r="13" spans="1:16" s="107" customFormat="1" ht="25.5" x14ac:dyDescent="0.2">
      <c r="A13" s="170" t="s">
        <v>130</v>
      </c>
      <c r="B13" s="115" t="s">
        <v>227</v>
      </c>
      <c r="C13" s="114" t="s">
        <v>50</v>
      </c>
      <c r="D13" s="233">
        <v>8</v>
      </c>
      <c r="E13" s="184"/>
      <c r="F13" s="112"/>
      <c r="G13" s="113"/>
      <c r="H13" s="62"/>
      <c r="I13" s="113"/>
      <c r="J13" s="53"/>
      <c r="K13" s="113"/>
      <c r="L13" s="53"/>
      <c r="M13" s="113"/>
      <c r="N13" s="53"/>
      <c r="O13" s="53"/>
    </row>
    <row r="14" spans="1:16" s="107" customFormat="1" ht="25.5" x14ac:dyDescent="0.2">
      <c r="A14" s="170" t="s">
        <v>131</v>
      </c>
      <c r="B14" s="115" t="s">
        <v>228</v>
      </c>
      <c r="C14" s="114" t="s">
        <v>50</v>
      </c>
      <c r="D14" s="233">
        <v>2</v>
      </c>
      <c r="E14" s="184"/>
      <c r="F14" s="112"/>
      <c r="G14" s="113"/>
      <c r="H14" s="62"/>
      <c r="I14" s="113"/>
      <c r="J14" s="53"/>
      <c r="K14" s="113"/>
      <c r="L14" s="53"/>
      <c r="M14" s="113"/>
      <c r="N14" s="53"/>
      <c r="O14" s="53"/>
    </row>
    <row r="15" spans="1:16" s="107" customFormat="1" x14ac:dyDescent="0.2">
      <c r="A15" s="170" t="s">
        <v>132</v>
      </c>
      <c r="B15" s="115" t="s">
        <v>229</v>
      </c>
      <c r="C15" s="114" t="s">
        <v>50</v>
      </c>
      <c r="D15" s="233">
        <v>8</v>
      </c>
      <c r="E15" s="184"/>
      <c r="F15" s="112"/>
      <c r="G15" s="113"/>
      <c r="H15" s="62"/>
      <c r="I15" s="113"/>
      <c r="J15" s="53"/>
      <c r="K15" s="113"/>
      <c r="L15" s="53"/>
      <c r="M15" s="113"/>
      <c r="N15" s="53"/>
      <c r="O15" s="53"/>
    </row>
    <row r="16" spans="1:16" s="107" customFormat="1" x14ac:dyDescent="0.2">
      <c r="A16" s="170" t="s">
        <v>133</v>
      </c>
      <c r="B16" s="115" t="s">
        <v>230</v>
      </c>
      <c r="C16" s="114" t="s">
        <v>50</v>
      </c>
      <c r="D16" s="233">
        <v>4</v>
      </c>
      <c r="E16" s="184"/>
      <c r="F16" s="112"/>
      <c r="G16" s="113"/>
      <c r="H16" s="62"/>
      <c r="I16" s="113"/>
      <c r="J16" s="53"/>
      <c r="K16" s="113"/>
      <c r="L16" s="53"/>
      <c r="M16" s="113"/>
      <c r="N16" s="53"/>
      <c r="O16" s="53"/>
    </row>
    <row r="17" spans="1:15" s="107" customFormat="1" ht="25.5" x14ac:dyDescent="0.2">
      <c r="A17" s="170" t="s">
        <v>134</v>
      </c>
      <c r="B17" s="115" t="s">
        <v>231</v>
      </c>
      <c r="C17" s="114" t="s">
        <v>111</v>
      </c>
      <c r="D17" s="181">
        <v>2</v>
      </c>
      <c r="E17" s="184"/>
      <c r="F17" s="112"/>
      <c r="G17" s="113"/>
      <c r="H17" s="62"/>
      <c r="I17" s="113"/>
      <c r="J17" s="53"/>
      <c r="K17" s="113"/>
      <c r="L17" s="53"/>
      <c r="M17" s="113"/>
      <c r="N17" s="53"/>
      <c r="O17" s="53"/>
    </row>
    <row r="18" spans="1:15" s="107" customFormat="1" x14ac:dyDescent="0.2">
      <c r="A18" s="170" t="s">
        <v>135</v>
      </c>
      <c r="B18" s="172" t="s">
        <v>232</v>
      </c>
      <c r="C18" s="173" t="s">
        <v>20</v>
      </c>
      <c r="D18" s="181">
        <v>1</v>
      </c>
      <c r="E18" s="184"/>
      <c r="F18" s="112"/>
      <c r="G18" s="113"/>
      <c r="H18" s="62"/>
      <c r="I18" s="113"/>
      <c r="J18" s="53"/>
      <c r="K18" s="113"/>
      <c r="L18" s="53"/>
      <c r="M18" s="113"/>
      <c r="N18" s="53"/>
      <c r="O18" s="53"/>
    </row>
    <row r="19" spans="1:15" s="107" customFormat="1" x14ac:dyDescent="0.2">
      <c r="A19" s="170" t="s">
        <v>136</v>
      </c>
      <c r="B19" s="172" t="s">
        <v>233</v>
      </c>
      <c r="C19" s="173" t="s">
        <v>20</v>
      </c>
      <c r="D19" s="181">
        <v>1</v>
      </c>
      <c r="E19" s="184"/>
      <c r="F19" s="112"/>
      <c r="G19" s="113"/>
      <c r="H19" s="62"/>
      <c r="I19" s="113"/>
      <c r="J19" s="53"/>
      <c r="K19" s="113"/>
      <c r="L19" s="53"/>
      <c r="M19" s="113"/>
      <c r="N19" s="53"/>
      <c r="O19" s="53"/>
    </row>
    <row r="20" spans="1:15" s="107" customFormat="1" ht="25.5" x14ac:dyDescent="0.2">
      <c r="A20" s="170" t="s">
        <v>137</v>
      </c>
      <c r="B20" s="172" t="s">
        <v>234</v>
      </c>
      <c r="C20" s="174" t="s">
        <v>62</v>
      </c>
      <c r="D20" s="228">
        <v>2</v>
      </c>
      <c r="E20" s="111"/>
      <c r="F20" s="112"/>
      <c r="G20" s="113"/>
      <c r="H20" s="62"/>
      <c r="I20" s="113"/>
      <c r="J20" s="53"/>
      <c r="K20" s="113"/>
      <c r="L20" s="53"/>
      <c r="M20" s="113"/>
      <c r="N20" s="53"/>
      <c r="O20" s="53"/>
    </row>
    <row r="21" spans="1:15" s="107" customFormat="1" ht="25.5" x14ac:dyDescent="0.2">
      <c r="A21" s="170" t="s">
        <v>138</v>
      </c>
      <c r="B21" s="172" t="s">
        <v>235</v>
      </c>
      <c r="C21" s="174" t="s">
        <v>62</v>
      </c>
      <c r="D21" s="234">
        <v>4</v>
      </c>
      <c r="E21" s="61"/>
      <c r="F21" s="112"/>
      <c r="G21" s="113"/>
      <c r="H21" s="62"/>
      <c r="I21" s="63"/>
      <c r="J21" s="53"/>
      <c r="K21" s="113"/>
      <c r="L21" s="53"/>
      <c r="M21" s="113"/>
      <c r="N21" s="53"/>
      <c r="O21" s="53"/>
    </row>
    <row r="22" spans="1:15" s="166" customFormat="1" x14ac:dyDescent="0.2">
      <c r="A22" s="176">
        <v>2</v>
      </c>
      <c r="B22" s="177" t="s">
        <v>252</v>
      </c>
      <c r="C22" s="178"/>
      <c r="D22" s="183"/>
      <c r="E22" s="163"/>
      <c r="F22" s="164"/>
      <c r="G22" s="165"/>
      <c r="H22" s="164"/>
      <c r="I22" s="165"/>
      <c r="J22" s="164"/>
      <c r="K22" s="165"/>
      <c r="L22" s="164"/>
      <c r="M22" s="165"/>
      <c r="N22" s="164"/>
      <c r="O22" s="164"/>
    </row>
    <row r="23" spans="1:15" s="107" customFormat="1" x14ac:dyDescent="0.2">
      <c r="A23" s="179" t="s">
        <v>160</v>
      </c>
      <c r="B23" s="115" t="s">
        <v>239</v>
      </c>
      <c r="C23" s="171" t="s">
        <v>50</v>
      </c>
      <c r="D23" s="233">
        <v>14</v>
      </c>
      <c r="E23" s="185"/>
      <c r="F23" s="112"/>
      <c r="G23" s="113"/>
      <c r="H23" s="62"/>
      <c r="I23" s="113"/>
      <c r="J23" s="53"/>
      <c r="K23" s="113"/>
      <c r="L23" s="53"/>
      <c r="M23" s="113"/>
      <c r="N23" s="53"/>
      <c r="O23" s="53"/>
    </row>
    <row r="24" spans="1:15" s="107" customFormat="1" x14ac:dyDescent="0.2">
      <c r="A24" s="179" t="s">
        <v>161</v>
      </c>
      <c r="B24" s="115" t="s">
        <v>240</v>
      </c>
      <c r="C24" s="171" t="s">
        <v>111</v>
      </c>
      <c r="D24" s="182">
        <v>2</v>
      </c>
      <c r="E24" s="185"/>
      <c r="F24" s="112"/>
      <c r="G24" s="113"/>
      <c r="H24" s="62"/>
      <c r="I24" s="113"/>
      <c r="J24" s="53"/>
      <c r="K24" s="113"/>
      <c r="L24" s="53"/>
      <c r="M24" s="113"/>
      <c r="N24" s="53"/>
      <c r="O24" s="53"/>
    </row>
    <row r="25" spans="1:15" s="107" customFormat="1" x14ac:dyDescent="0.2">
      <c r="A25" s="179" t="s">
        <v>162</v>
      </c>
      <c r="B25" s="115" t="s">
        <v>241</v>
      </c>
      <c r="C25" s="171" t="s">
        <v>50</v>
      </c>
      <c r="D25" s="233">
        <v>10</v>
      </c>
      <c r="E25" s="185"/>
      <c r="F25" s="112"/>
      <c r="G25" s="113"/>
      <c r="H25" s="62"/>
      <c r="I25" s="113"/>
      <c r="J25" s="53"/>
      <c r="K25" s="113"/>
      <c r="L25" s="53"/>
      <c r="M25" s="113"/>
      <c r="N25" s="53"/>
      <c r="O25" s="53"/>
    </row>
    <row r="26" spans="1:15" s="107" customFormat="1" x14ac:dyDescent="0.2">
      <c r="A26" s="179" t="s">
        <v>163</v>
      </c>
      <c r="B26" s="115" t="s">
        <v>242</v>
      </c>
      <c r="C26" s="171" t="s">
        <v>20</v>
      </c>
      <c r="D26" s="182">
        <v>1</v>
      </c>
      <c r="E26" s="185"/>
      <c r="F26" s="112"/>
      <c r="G26" s="113"/>
      <c r="H26" s="62"/>
      <c r="I26" s="113"/>
      <c r="J26" s="53"/>
      <c r="K26" s="113"/>
      <c r="L26" s="53"/>
      <c r="M26" s="113"/>
      <c r="N26" s="53"/>
      <c r="O26" s="53"/>
    </row>
    <row r="27" spans="1:15" s="107" customFormat="1" x14ac:dyDescent="0.2">
      <c r="A27" s="179" t="s">
        <v>164</v>
      </c>
      <c r="B27" s="115" t="s">
        <v>243</v>
      </c>
      <c r="C27" s="171" t="s">
        <v>111</v>
      </c>
      <c r="D27" s="182">
        <v>1</v>
      </c>
      <c r="E27" s="185"/>
      <c r="F27" s="112"/>
      <c r="G27" s="113"/>
      <c r="H27" s="62"/>
      <c r="I27" s="113"/>
      <c r="J27" s="53"/>
      <c r="K27" s="113"/>
      <c r="L27" s="53"/>
      <c r="M27" s="113"/>
      <c r="N27" s="53"/>
      <c r="O27" s="53"/>
    </row>
    <row r="28" spans="1:15" s="107" customFormat="1" ht="38.25" x14ac:dyDescent="0.2">
      <c r="A28" s="179" t="s">
        <v>165</v>
      </c>
      <c r="B28" s="115" t="s">
        <v>244</v>
      </c>
      <c r="C28" s="171" t="s">
        <v>20</v>
      </c>
      <c r="D28" s="182">
        <v>1</v>
      </c>
      <c r="E28" s="185"/>
      <c r="F28" s="112"/>
      <c r="G28" s="113"/>
      <c r="H28" s="62"/>
      <c r="I28" s="113"/>
      <c r="J28" s="53"/>
      <c r="K28" s="113"/>
      <c r="L28" s="53"/>
      <c r="M28" s="113"/>
      <c r="N28" s="53"/>
      <c r="O28" s="53"/>
    </row>
    <row r="29" spans="1:15" s="107" customFormat="1" ht="25.5" x14ac:dyDescent="0.2">
      <c r="A29" s="179" t="s">
        <v>166</v>
      </c>
      <c r="B29" s="180" t="s">
        <v>246</v>
      </c>
      <c r="C29" s="171" t="s">
        <v>50</v>
      </c>
      <c r="D29" s="228">
        <v>8</v>
      </c>
      <c r="E29" s="185"/>
      <c r="F29" s="112"/>
      <c r="G29" s="113"/>
      <c r="H29" s="62"/>
      <c r="I29" s="113"/>
      <c r="J29" s="53"/>
      <c r="K29" s="113"/>
      <c r="L29" s="53"/>
      <c r="M29" s="113"/>
      <c r="N29" s="53"/>
      <c r="O29" s="53"/>
    </row>
    <row r="30" spans="1:15" s="107" customFormat="1" x14ac:dyDescent="0.2">
      <c r="A30" s="179" t="s">
        <v>167</v>
      </c>
      <c r="B30" s="115" t="s">
        <v>248</v>
      </c>
      <c r="C30" s="171" t="s">
        <v>111</v>
      </c>
      <c r="D30" s="181">
        <v>1</v>
      </c>
      <c r="E30" s="185"/>
      <c r="F30" s="112"/>
      <c r="G30" s="113"/>
      <c r="H30" s="62"/>
      <c r="I30" s="113"/>
      <c r="J30" s="53"/>
      <c r="K30" s="113"/>
      <c r="L30" s="53"/>
      <c r="M30" s="113"/>
      <c r="N30" s="53"/>
      <c r="O30" s="53"/>
    </row>
    <row r="31" spans="1:15" s="107" customFormat="1" x14ac:dyDescent="0.2">
      <c r="A31" s="179" t="s">
        <v>168</v>
      </c>
      <c r="B31" s="115" t="s">
        <v>249</v>
      </c>
      <c r="C31" s="171" t="s">
        <v>111</v>
      </c>
      <c r="D31" s="181">
        <v>1</v>
      </c>
      <c r="E31" s="185"/>
      <c r="F31" s="112"/>
      <c r="G31" s="113"/>
      <c r="H31" s="62"/>
      <c r="I31" s="113"/>
      <c r="J31" s="53"/>
      <c r="K31" s="113"/>
      <c r="L31" s="53"/>
      <c r="M31" s="113"/>
      <c r="N31" s="53"/>
      <c r="O31" s="53"/>
    </row>
    <row r="32" spans="1:15" s="107" customFormat="1" x14ac:dyDescent="0.2">
      <c r="A32" s="179" t="s">
        <v>169</v>
      </c>
      <c r="B32" s="115" t="s">
        <v>250</v>
      </c>
      <c r="C32" s="171" t="s">
        <v>20</v>
      </c>
      <c r="D32" s="181">
        <v>1</v>
      </c>
      <c r="E32" s="185"/>
      <c r="F32" s="112"/>
      <c r="G32" s="113"/>
      <c r="H32" s="62"/>
      <c r="I32" s="113"/>
      <c r="J32" s="53"/>
      <c r="K32" s="113"/>
      <c r="L32" s="53"/>
      <c r="M32" s="113"/>
      <c r="N32" s="53"/>
      <c r="O32" s="53"/>
    </row>
    <row r="33" spans="1:15" s="107" customFormat="1" x14ac:dyDescent="0.2">
      <c r="A33" s="102">
        <v>3</v>
      </c>
      <c r="B33" s="101" t="s">
        <v>517</v>
      </c>
      <c r="C33" s="109"/>
      <c r="D33" s="149"/>
      <c r="E33" s="61"/>
      <c r="F33" s="53"/>
      <c r="G33" s="63"/>
      <c r="H33" s="62"/>
      <c r="I33" s="63"/>
      <c r="J33" s="62"/>
      <c r="K33" s="113"/>
      <c r="L33" s="53"/>
      <c r="M33" s="113"/>
      <c r="N33" s="53"/>
      <c r="O33" s="53"/>
    </row>
    <row r="34" spans="1:15" s="107" customFormat="1" ht="63.75" x14ac:dyDescent="0.2">
      <c r="A34" s="114">
        <v>3.1</v>
      </c>
      <c r="B34" s="116" t="s">
        <v>522</v>
      </c>
      <c r="C34" s="109" t="s">
        <v>20</v>
      </c>
      <c r="D34" s="153">
        <v>1</v>
      </c>
      <c r="E34" s="61"/>
      <c r="F34" s="53"/>
      <c r="G34" s="63"/>
      <c r="H34" s="62"/>
      <c r="I34" s="63"/>
      <c r="J34" s="62"/>
      <c r="K34" s="113"/>
      <c r="L34" s="53"/>
      <c r="M34" s="113"/>
      <c r="N34" s="53"/>
      <c r="O34" s="53"/>
    </row>
    <row r="35" spans="1:15" s="52" customFormat="1" x14ac:dyDescent="0.2">
      <c r="A35" s="256"/>
      <c r="B35" s="257"/>
      <c r="C35" s="258"/>
      <c r="D35" s="259"/>
      <c r="E35" s="260"/>
      <c r="F35" s="261"/>
      <c r="G35" s="262"/>
      <c r="H35" s="261"/>
      <c r="I35" s="262"/>
      <c r="J35" s="261"/>
      <c r="K35" s="51"/>
      <c r="L35" s="50"/>
      <c r="M35" s="51"/>
      <c r="N35" s="50"/>
      <c r="O35" s="50"/>
    </row>
    <row r="36" spans="1:15" x14ac:dyDescent="0.2">
      <c r="J36" s="14" t="s">
        <v>550</v>
      </c>
      <c r="K36" s="34"/>
      <c r="L36" s="34"/>
      <c r="M36" s="34"/>
      <c r="N36" s="34"/>
      <c r="O36" s="35"/>
    </row>
    <row r="37" spans="1:15" x14ac:dyDescent="0.2">
      <c r="A37" s="253" t="s">
        <v>551</v>
      </c>
      <c r="G37" s="6"/>
      <c r="H37" s="6"/>
      <c r="I37" s="6"/>
      <c r="J37" s="6"/>
      <c r="K37" s="6"/>
      <c r="L37" s="6"/>
      <c r="M37" s="6"/>
      <c r="N37" s="6"/>
    </row>
    <row r="38" spans="1:15" x14ac:dyDescent="0.2">
      <c r="A38" s="253" t="s">
        <v>552</v>
      </c>
      <c r="G38" s="6"/>
      <c r="H38" s="6"/>
      <c r="I38" s="6"/>
      <c r="J38" s="6"/>
      <c r="K38" s="6"/>
      <c r="L38" s="6"/>
      <c r="M38" s="6"/>
      <c r="N38" s="6"/>
    </row>
    <row r="39" spans="1:15" x14ac:dyDescent="0.2">
      <c r="A39" s="253" t="s">
        <v>553</v>
      </c>
      <c r="G39" s="6"/>
      <c r="H39" s="6"/>
      <c r="I39" s="6"/>
      <c r="J39" s="6"/>
      <c r="K39" s="6"/>
      <c r="L39" s="6"/>
      <c r="M39" s="6"/>
      <c r="N39" s="6"/>
    </row>
    <row r="40" spans="1:15" x14ac:dyDescent="0.2">
      <c r="A40" s="254" t="s">
        <v>554</v>
      </c>
      <c r="E40" s="37"/>
      <c r="G40" s="6"/>
      <c r="H40" s="6"/>
      <c r="I40" s="6"/>
      <c r="J40" s="6"/>
      <c r="K40" s="6"/>
      <c r="L40" s="6"/>
      <c r="M40" s="6"/>
      <c r="N40" s="6"/>
    </row>
    <row r="41" spans="1:15" x14ac:dyDescent="0.2">
      <c r="A41" s="255" t="s">
        <v>555</v>
      </c>
      <c r="G41" s="6"/>
      <c r="H41" s="6"/>
      <c r="I41" s="6"/>
      <c r="J41" s="6"/>
      <c r="K41" s="6"/>
      <c r="L41" s="6"/>
      <c r="M41" s="6"/>
      <c r="N41" s="6"/>
    </row>
    <row r="42" spans="1:15" x14ac:dyDescent="0.2">
      <c r="A42" s="255" t="s">
        <v>556</v>
      </c>
      <c r="G42" s="6"/>
      <c r="H42" s="6"/>
      <c r="I42" s="6"/>
      <c r="J42" s="6"/>
      <c r="K42" s="6"/>
      <c r="L42" s="6"/>
      <c r="M42" s="6"/>
      <c r="N42" s="6"/>
    </row>
    <row r="43" spans="1:15" x14ac:dyDescent="0.2">
      <c r="A43" s="37" t="s">
        <v>557</v>
      </c>
    </row>
  </sheetData>
  <mergeCells count="6">
    <mergeCell ref="K8:O8"/>
    <mergeCell ref="A8:A9"/>
    <mergeCell ref="B8:B9"/>
    <mergeCell ref="C8:C9"/>
    <mergeCell ref="D8:D9"/>
    <mergeCell ref="E8:J8"/>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1-5
&amp;U0,4kV PĒCUZSKAITES ELEKTROTĪKLI KSS-2.</oddHeader>
    <oddFooter>&amp;C&amp;8&amp;P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44"/>
  <sheetViews>
    <sheetView view="pageBreakPreview" zoomScaleNormal="100" zoomScaleSheetLayoutView="100" workbookViewId="0">
      <selection activeCell="S41" sqref="S41"/>
    </sheetView>
  </sheetViews>
  <sheetFormatPr defaultRowHeight="12.75" x14ac:dyDescent="0.2"/>
  <cols>
    <col min="1" max="1" width="7.7109375" style="3" customWidth="1"/>
    <col min="2" max="2" width="39.42578125" style="1" customWidth="1"/>
    <col min="3" max="3" width="5.42578125" style="2" customWidth="1"/>
    <col min="4" max="4" width="7.7109375" style="3" customWidth="1"/>
    <col min="5" max="5" width="6.28515625" style="3" customWidth="1"/>
    <col min="6" max="6" width="6.5703125" style="4" customWidth="1"/>
    <col min="7" max="7" width="6.42578125" style="5" customWidth="1"/>
    <col min="8" max="8" width="6.85546875" style="5" customWidth="1"/>
    <col min="9" max="9" width="6.28515625" style="5" customWidth="1"/>
    <col min="10" max="10" width="6.5703125" style="5" customWidth="1"/>
    <col min="11" max="14" width="8.42578125" style="5" customWidth="1"/>
    <col min="15" max="15" width="9.42578125" style="6" customWidth="1"/>
    <col min="16" max="16384" width="9.140625" style="6"/>
  </cols>
  <sheetData>
    <row r="1" spans="1:16" ht="14.25" x14ac:dyDescent="0.2">
      <c r="A1" s="39" t="s">
        <v>1</v>
      </c>
      <c r="B1" s="40"/>
      <c r="C1" s="64" t="s">
        <v>254</v>
      </c>
      <c r="D1" s="41"/>
      <c r="E1" s="41"/>
      <c r="F1" s="42"/>
      <c r="G1" s="43"/>
      <c r="H1" s="43"/>
      <c r="I1" s="43"/>
      <c r="J1" s="43"/>
      <c r="K1" s="43"/>
      <c r="L1" s="43"/>
      <c r="M1" s="43"/>
      <c r="N1" s="43"/>
      <c r="O1" s="44"/>
    </row>
    <row r="2" spans="1:16" ht="15" x14ac:dyDescent="0.2">
      <c r="A2" s="39" t="s">
        <v>2</v>
      </c>
      <c r="B2" s="40"/>
      <c r="C2" s="56" t="s">
        <v>41</v>
      </c>
      <c r="D2" s="41"/>
      <c r="E2" s="41"/>
      <c r="F2" s="42"/>
      <c r="G2" s="43"/>
      <c r="H2" s="43"/>
      <c r="I2" s="43"/>
      <c r="J2" s="43"/>
      <c r="K2" s="43"/>
      <c r="L2" s="43"/>
      <c r="M2" s="43"/>
      <c r="N2" s="43"/>
      <c r="O2" s="44"/>
    </row>
    <row r="3" spans="1:16" ht="15" x14ac:dyDescent="0.2">
      <c r="A3" s="39"/>
      <c r="B3" s="40"/>
      <c r="C3" s="56" t="s">
        <v>512</v>
      </c>
      <c r="D3" s="41"/>
      <c r="E3" s="41"/>
      <c r="F3" s="42"/>
      <c r="G3" s="43"/>
      <c r="H3" s="43"/>
      <c r="I3" s="43"/>
      <c r="J3" s="43"/>
      <c r="K3" s="43"/>
      <c r="L3" s="43"/>
      <c r="M3" s="43"/>
      <c r="N3" s="43"/>
      <c r="O3" s="44"/>
    </row>
    <row r="4" spans="1:16" ht="15" x14ac:dyDescent="0.2">
      <c r="A4" s="39" t="s">
        <v>3</v>
      </c>
      <c r="B4" s="40"/>
      <c r="C4" s="56" t="s">
        <v>513</v>
      </c>
      <c r="D4" s="41"/>
      <c r="E4" s="41"/>
      <c r="F4" s="42"/>
      <c r="G4" s="43"/>
      <c r="H4" s="43"/>
      <c r="I4" s="43"/>
      <c r="J4" s="43"/>
      <c r="K4" s="43"/>
      <c r="L4" s="43"/>
      <c r="M4" s="43"/>
      <c r="N4" s="43"/>
      <c r="O4" s="44"/>
    </row>
    <row r="5" spans="1:16" ht="14.25" x14ac:dyDescent="0.2">
      <c r="A5" s="39" t="s">
        <v>4</v>
      </c>
      <c r="B5" s="40"/>
      <c r="C5" s="45"/>
      <c r="D5" s="41"/>
      <c r="E5" s="41"/>
      <c r="F5" s="42"/>
      <c r="G5" s="43"/>
      <c r="H5" s="43"/>
      <c r="I5" s="43"/>
      <c r="J5" s="43"/>
      <c r="K5" s="43"/>
      <c r="L5" s="43"/>
      <c r="M5" s="43"/>
      <c r="N5" s="43"/>
      <c r="O5" s="44"/>
    </row>
    <row r="6" spans="1:16" ht="14.25" x14ac:dyDescent="0.2">
      <c r="A6" s="39" t="s">
        <v>547</v>
      </c>
      <c r="B6" s="40"/>
      <c r="C6" s="46"/>
      <c r="D6" s="41"/>
      <c r="E6" s="41"/>
      <c r="F6" s="42"/>
      <c r="G6" s="43"/>
      <c r="H6" s="43"/>
      <c r="I6" s="43"/>
      <c r="J6" s="43"/>
      <c r="K6" s="43"/>
      <c r="L6" s="43"/>
      <c r="M6" s="43"/>
      <c r="N6" s="47" t="s">
        <v>28</v>
      </c>
      <c r="O6" s="48"/>
    </row>
    <row r="7" spans="1:16" ht="14.25" x14ac:dyDescent="0.2">
      <c r="A7" s="10" t="s">
        <v>542</v>
      </c>
      <c r="B7" s="40"/>
      <c r="C7" s="46"/>
      <c r="D7" s="41"/>
      <c r="E7" s="41"/>
      <c r="F7" s="42"/>
      <c r="G7" s="43"/>
      <c r="H7" s="43"/>
      <c r="I7" s="43"/>
      <c r="J7" s="43"/>
      <c r="K7" s="43"/>
      <c r="L7" s="43"/>
      <c r="M7" s="43"/>
      <c r="N7" s="43"/>
      <c r="O7" s="44"/>
    </row>
    <row r="8" spans="1:16" ht="20.25" customHeight="1" x14ac:dyDescent="0.2">
      <c r="A8" s="236" t="s">
        <v>5</v>
      </c>
      <c r="B8" s="251" t="s">
        <v>545</v>
      </c>
      <c r="C8" s="249" t="s">
        <v>6</v>
      </c>
      <c r="D8" s="236" t="s">
        <v>7</v>
      </c>
      <c r="E8" s="246" t="s">
        <v>8</v>
      </c>
      <c r="F8" s="246"/>
      <c r="G8" s="246"/>
      <c r="H8" s="246"/>
      <c r="I8" s="246"/>
      <c r="J8" s="248"/>
      <c r="K8" s="247" t="s">
        <v>11</v>
      </c>
      <c r="L8" s="246"/>
      <c r="M8" s="246"/>
      <c r="N8" s="246"/>
      <c r="O8" s="248"/>
      <c r="P8" s="9"/>
    </row>
    <row r="9" spans="1:16" ht="78.75" customHeight="1" x14ac:dyDescent="0.2">
      <c r="A9" s="237"/>
      <c r="B9" s="252"/>
      <c r="C9" s="250"/>
      <c r="D9" s="237"/>
      <c r="E9" s="7" t="s">
        <v>9</v>
      </c>
      <c r="F9" s="7" t="s">
        <v>29</v>
      </c>
      <c r="G9" s="8" t="s">
        <v>30</v>
      </c>
      <c r="H9" s="8" t="s">
        <v>546</v>
      </c>
      <c r="I9" s="8" t="s">
        <v>31</v>
      </c>
      <c r="J9" s="8" t="s">
        <v>32</v>
      </c>
      <c r="K9" s="8" t="s">
        <v>10</v>
      </c>
      <c r="L9" s="8" t="s">
        <v>30</v>
      </c>
      <c r="M9" s="8" t="s">
        <v>546</v>
      </c>
      <c r="N9" s="8" t="s">
        <v>31</v>
      </c>
      <c r="O9" s="8" t="s">
        <v>33</v>
      </c>
    </row>
    <row r="10" spans="1:16" x14ac:dyDescent="0.2">
      <c r="A10" s="156"/>
      <c r="B10" s="157"/>
      <c r="C10" s="59"/>
      <c r="D10" s="11"/>
      <c r="E10" s="31"/>
      <c r="F10" s="26"/>
      <c r="G10" s="32"/>
      <c r="H10" s="28"/>
      <c r="I10" s="32"/>
      <c r="J10" s="28"/>
      <c r="K10" s="32"/>
      <c r="L10" s="28"/>
      <c r="M10" s="32"/>
      <c r="N10" s="28"/>
      <c r="O10" s="33"/>
    </row>
    <row r="11" spans="1:16" s="85" customFormat="1" x14ac:dyDescent="0.2">
      <c r="A11" s="167">
        <v>1</v>
      </c>
      <c r="B11" s="168" t="s">
        <v>251</v>
      </c>
      <c r="C11" s="169"/>
      <c r="D11" s="167"/>
      <c r="E11" s="158"/>
      <c r="F11" s="159"/>
      <c r="G11" s="160"/>
      <c r="H11" s="161"/>
      <c r="I11" s="160"/>
      <c r="J11" s="161"/>
      <c r="K11" s="160"/>
      <c r="L11" s="161"/>
      <c r="M11" s="160"/>
      <c r="N11" s="161"/>
      <c r="O11" s="162"/>
    </row>
    <row r="12" spans="1:16" s="107" customFormat="1" ht="25.5" x14ac:dyDescent="0.2">
      <c r="A12" s="170" t="s">
        <v>129</v>
      </c>
      <c r="B12" s="115" t="s">
        <v>225</v>
      </c>
      <c r="C12" s="114" t="s">
        <v>111</v>
      </c>
      <c r="D12" s="186" t="s">
        <v>238</v>
      </c>
      <c r="E12" s="184"/>
      <c r="F12" s="112"/>
      <c r="G12" s="113"/>
      <c r="H12" s="62"/>
      <c r="I12" s="113"/>
      <c r="J12" s="53"/>
      <c r="K12" s="113"/>
      <c r="L12" s="53"/>
      <c r="M12" s="113"/>
      <c r="N12" s="53"/>
      <c r="O12" s="53"/>
    </row>
    <row r="13" spans="1:16" s="107" customFormat="1" ht="25.5" x14ac:dyDescent="0.2">
      <c r="A13" s="170" t="s">
        <v>130</v>
      </c>
      <c r="B13" s="115" t="s">
        <v>226</v>
      </c>
      <c r="C13" s="114" t="s">
        <v>50</v>
      </c>
      <c r="D13" s="233">
        <v>23</v>
      </c>
      <c r="E13" s="184"/>
      <c r="F13" s="112"/>
      <c r="G13" s="113"/>
      <c r="H13" s="62"/>
      <c r="I13" s="113"/>
      <c r="J13" s="53"/>
      <c r="K13" s="113"/>
      <c r="L13" s="53"/>
      <c r="M13" s="113"/>
      <c r="N13" s="53"/>
      <c r="O13" s="53"/>
    </row>
    <row r="14" spans="1:16" s="107" customFormat="1" ht="25.5" x14ac:dyDescent="0.2">
      <c r="A14" s="170" t="s">
        <v>131</v>
      </c>
      <c r="B14" s="115" t="s">
        <v>227</v>
      </c>
      <c r="C14" s="114" t="s">
        <v>50</v>
      </c>
      <c r="D14" s="233">
        <v>23</v>
      </c>
      <c r="E14" s="184"/>
      <c r="F14" s="112"/>
      <c r="G14" s="113"/>
      <c r="H14" s="62"/>
      <c r="I14" s="113"/>
      <c r="J14" s="53"/>
      <c r="K14" s="113"/>
      <c r="L14" s="53"/>
      <c r="M14" s="113"/>
      <c r="N14" s="53"/>
      <c r="O14" s="53"/>
    </row>
    <row r="15" spans="1:16" s="107" customFormat="1" ht="25.5" x14ac:dyDescent="0.2">
      <c r="A15" s="170" t="s">
        <v>132</v>
      </c>
      <c r="B15" s="115" t="s">
        <v>228</v>
      </c>
      <c r="C15" s="114" t="s">
        <v>50</v>
      </c>
      <c r="D15" s="233">
        <v>2</v>
      </c>
      <c r="E15" s="184"/>
      <c r="F15" s="112"/>
      <c r="G15" s="113"/>
      <c r="H15" s="62"/>
      <c r="I15" s="113"/>
      <c r="J15" s="53"/>
      <c r="K15" s="113"/>
      <c r="L15" s="53"/>
      <c r="M15" s="113"/>
      <c r="N15" s="53"/>
      <c r="O15" s="53"/>
    </row>
    <row r="16" spans="1:16" s="107" customFormat="1" x14ac:dyDescent="0.2">
      <c r="A16" s="170" t="s">
        <v>133</v>
      </c>
      <c r="B16" s="115" t="s">
        <v>229</v>
      </c>
      <c r="C16" s="114" t="s">
        <v>50</v>
      </c>
      <c r="D16" s="233">
        <v>23</v>
      </c>
      <c r="E16" s="184"/>
      <c r="F16" s="112"/>
      <c r="G16" s="113"/>
      <c r="H16" s="62"/>
      <c r="I16" s="113"/>
      <c r="J16" s="53"/>
      <c r="K16" s="113"/>
      <c r="L16" s="53"/>
      <c r="M16" s="113"/>
      <c r="N16" s="53"/>
      <c r="O16" s="53"/>
    </row>
    <row r="17" spans="1:15" s="107" customFormat="1" x14ac:dyDescent="0.2">
      <c r="A17" s="170" t="s">
        <v>134</v>
      </c>
      <c r="B17" s="115" t="s">
        <v>230</v>
      </c>
      <c r="C17" s="114" t="s">
        <v>50</v>
      </c>
      <c r="D17" s="233">
        <v>4</v>
      </c>
      <c r="E17" s="184"/>
      <c r="F17" s="112"/>
      <c r="G17" s="113"/>
      <c r="H17" s="62"/>
      <c r="I17" s="113"/>
      <c r="J17" s="53"/>
      <c r="K17" s="113"/>
      <c r="L17" s="53"/>
      <c r="M17" s="113"/>
      <c r="N17" s="53"/>
      <c r="O17" s="53"/>
    </row>
    <row r="18" spans="1:15" s="107" customFormat="1" ht="25.5" x14ac:dyDescent="0.2">
      <c r="A18" s="170" t="s">
        <v>135</v>
      </c>
      <c r="B18" s="115" t="s">
        <v>231</v>
      </c>
      <c r="C18" s="114" t="s">
        <v>111</v>
      </c>
      <c r="D18" s="181">
        <v>2</v>
      </c>
      <c r="E18" s="184"/>
      <c r="F18" s="112"/>
      <c r="G18" s="113"/>
      <c r="H18" s="62"/>
      <c r="I18" s="113"/>
      <c r="J18" s="53"/>
      <c r="K18" s="113"/>
      <c r="L18" s="53"/>
      <c r="M18" s="113"/>
      <c r="N18" s="53"/>
      <c r="O18" s="53"/>
    </row>
    <row r="19" spans="1:15" s="107" customFormat="1" x14ac:dyDescent="0.2">
      <c r="A19" s="170" t="s">
        <v>136</v>
      </c>
      <c r="B19" s="172" t="s">
        <v>232</v>
      </c>
      <c r="C19" s="173" t="s">
        <v>20</v>
      </c>
      <c r="D19" s="181">
        <v>1</v>
      </c>
      <c r="E19" s="184"/>
      <c r="F19" s="112"/>
      <c r="G19" s="113"/>
      <c r="H19" s="62"/>
      <c r="I19" s="113"/>
      <c r="J19" s="53"/>
      <c r="K19" s="113"/>
      <c r="L19" s="53"/>
      <c r="M19" s="113"/>
      <c r="N19" s="53"/>
      <c r="O19" s="53"/>
    </row>
    <row r="20" spans="1:15" s="107" customFormat="1" x14ac:dyDescent="0.2">
      <c r="A20" s="170" t="s">
        <v>137</v>
      </c>
      <c r="B20" s="172" t="s">
        <v>233</v>
      </c>
      <c r="C20" s="173" t="s">
        <v>20</v>
      </c>
      <c r="D20" s="181">
        <v>1</v>
      </c>
      <c r="E20" s="184"/>
      <c r="F20" s="112"/>
      <c r="G20" s="113"/>
      <c r="H20" s="62"/>
      <c r="I20" s="113"/>
      <c r="J20" s="53"/>
      <c r="K20" s="113"/>
      <c r="L20" s="53"/>
      <c r="M20" s="113"/>
      <c r="N20" s="53"/>
      <c r="O20" s="53"/>
    </row>
    <row r="21" spans="1:15" s="107" customFormat="1" ht="25.5" x14ac:dyDescent="0.2">
      <c r="A21" s="170" t="s">
        <v>138</v>
      </c>
      <c r="B21" s="172" t="s">
        <v>234</v>
      </c>
      <c r="C21" s="174" t="s">
        <v>62</v>
      </c>
      <c r="D21" s="228">
        <v>7</v>
      </c>
      <c r="E21" s="111"/>
      <c r="F21" s="112"/>
      <c r="G21" s="113"/>
      <c r="H21" s="62"/>
      <c r="I21" s="113"/>
      <c r="J21" s="53"/>
      <c r="K21" s="113"/>
      <c r="L21" s="53"/>
      <c r="M21" s="113"/>
      <c r="N21" s="53"/>
      <c r="O21" s="53"/>
    </row>
    <row r="22" spans="1:15" s="107" customFormat="1" ht="25.5" x14ac:dyDescent="0.2">
      <c r="A22" s="170" t="s">
        <v>139</v>
      </c>
      <c r="B22" s="172" t="s">
        <v>235</v>
      </c>
      <c r="C22" s="174" t="s">
        <v>62</v>
      </c>
      <c r="D22" s="234">
        <v>9</v>
      </c>
      <c r="E22" s="61"/>
      <c r="F22" s="112"/>
      <c r="G22" s="113"/>
      <c r="H22" s="62"/>
      <c r="I22" s="63"/>
      <c r="J22" s="53"/>
      <c r="K22" s="113"/>
      <c r="L22" s="53"/>
      <c r="M22" s="113"/>
      <c r="N22" s="53"/>
      <c r="O22" s="53"/>
    </row>
    <row r="23" spans="1:15" s="166" customFormat="1" x14ac:dyDescent="0.2">
      <c r="A23" s="176">
        <v>2</v>
      </c>
      <c r="B23" s="177" t="s">
        <v>252</v>
      </c>
      <c r="C23" s="178"/>
      <c r="D23" s="183"/>
      <c r="E23" s="163"/>
      <c r="F23" s="164"/>
      <c r="G23" s="165"/>
      <c r="H23" s="164"/>
      <c r="I23" s="165"/>
      <c r="J23" s="164"/>
      <c r="K23" s="165"/>
      <c r="L23" s="164"/>
      <c r="M23" s="165"/>
      <c r="N23" s="164"/>
      <c r="O23" s="164"/>
    </row>
    <row r="24" spans="1:15" s="107" customFormat="1" x14ac:dyDescent="0.2">
      <c r="A24" s="179" t="s">
        <v>160</v>
      </c>
      <c r="B24" s="115" t="s">
        <v>239</v>
      </c>
      <c r="C24" s="171" t="s">
        <v>50</v>
      </c>
      <c r="D24" s="233">
        <v>29</v>
      </c>
      <c r="E24" s="185"/>
      <c r="F24" s="112"/>
      <c r="G24" s="113"/>
      <c r="H24" s="62"/>
      <c r="I24" s="113"/>
      <c r="J24" s="53"/>
      <c r="K24" s="113"/>
      <c r="L24" s="53"/>
      <c r="M24" s="113"/>
      <c r="N24" s="53"/>
      <c r="O24" s="53"/>
    </row>
    <row r="25" spans="1:15" s="107" customFormat="1" x14ac:dyDescent="0.2">
      <c r="A25" s="179" t="s">
        <v>161</v>
      </c>
      <c r="B25" s="115" t="s">
        <v>240</v>
      </c>
      <c r="C25" s="171" t="s">
        <v>111</v>
      </c>
      <c r="D25" s="182">
        <v>2</v>
      </c>
      <c r="E25" s="185"/>
      <c r="F25" s="112"/>
      <c r="G25" s="113"/>
      <c r="H25" s="62"/>
      <c r="I25" s="113"/>
      <c r="J25" s="53"/>
      <c r="K25" s="113"/>
      <c r="L25" s="53"/>
      <c r="M25" s="113"/>
      <c r="N25" s="53"/>
      <c r="O25" s="53"/>
    </row>
    <row r="26" spans="1:15" s="107" customFormat="1" x14ac:dyDescent="0.2">
      <c r="A26" s="179" t="s">
        <v>162</v>
      </c>
      <c r="B26" s="115" t="s">
        <v>241</v>
      </c>
      <c r="C26" s="171" t="s">
        <v>50</v>
      </c>
      <c r="D26" s="233">
        <v>25</v>
      </c>
      <c r="E26" s="185"/>
      <c r="F26" s="112"/>
      <c r="G26" s="113"/>
      <c r="H26" s="62"/>
      <c r="I26" s="113"/>
      <c r="J26" s="53"/>
      <c r="K26" s="113"/>
      <c r="L26" s="53"/>
      <c r="M26" s="113"/>
      <c r="N26" s="53"/>
      <c r="O26" s="53"/>
    </row>
    <row r="27" spans="1:15" s="107" customFormat="1" x14ac:dyDescent="0.2">
      <c r="A27" s="179" t="s">
        <v>163</v>
      </c>
      <c r="B27" s="115" t="s">
        <v>242</v>
      </c>
      <c r="C27" s="171" t="s">
        <v>20</v>
      </c>
      <c r="D27" s="182">
        <v>1</v>
      </c>
      <c r="E27" s="185"/>
      <c r="F27" s="112"/>
      <c r="G27" s="113"/>
      <c r="H27" s="62"/>
      <c r="I27" s="113"/>
      <c r="J27" s="53"/>
      <c r="K27" s="113"/>
      <c r="L27" s="53"/>
      <c r="M27" s="113"/>
      <c r="N27" s="53"/>
      <c r="O27" s="53"/>
    </row>
    <row r="28" spans="1:15" s="107" customFormat="1" x14ac:dyDescent="0.2">
      <c r="A28" s="179" t="s">
        <v>164</v>
      </c>
      <c r="B28" s="115" t="s">
        <v>243</v>
      </c>
      <c r="C28" s="171" t="s">
        <v>111</v>
      </c>
      <c r="D28" s="182">
        <v>1</v>
      </c>
      <c r="E28" s="185"/>
      <c r="F28" s="112"/>
      <c r="G28" s="113"/>
      <c r="H28" s="62"/>
      <c r="I28" s="113"/>
      <c r="J28" s="53"/>
      <c r="K28" s="113"/>
      <c r="L28" s="53"/>
      <c r="M28" s="113"/>
      <c r="N28" s="53"/>
      <c r="O28" s="53"/>
    </row>
    <row r="29" spans="1:15" s="107" customFormat="1" ht="38.25" x14ac:dyDescent="0.2">
      <c r="A29" s="179" t="s">
        <v>165</v>
      </c>
      <c r="B29" s="115" t="s">
        <v>244</v>
      </c>
      <c r="C29" s="171" t="s">
        <v>20</v>
      </c>
      <c r="D29" s="182">
        <v>1</v>
      </c>
      <c r="E29" s="185"/>
      <c r="F29" s="112"/>
      <c r="G29" s="113"/>
      <c r="H29" s="62"/>
      <c r="I29" s="113"/>
      <c r="J29" s="53"/>
      <c r="K29" s="113"/>
      <c r="L29" s="53"/>
      <c r="M29" s="113"/>
      <c r="N29" s="53"/>
      <c r="O29" s="53"/>
    </row>
    <row r="30" spans="1:15" s="107" customFormat="1" ht="25.5" x14ac:dyDescent="0.2">
      <c r="A30" s="179" t="s">
        <v>166</v>
      </c>
      <c r="B30" s="180" t="s">
        <v>246</v>
      </c>
      <c r="C30" s="171" t="s">
        <v>50</v>
      </c>
      <c r="D30" s="228">
        <v>23</v>
      </c>
      <c r="E30" s="185"/>
      <c r="F30" s="112"/>
      <c r="G30" s="113"/>
      <c r="H30" s="62"/>
      <c r="I30" s="113"/>
      <c r="J30" s="53"/>
      <c r="K30" s="113"/>
      <c r="L30" s="53"/>
      <c r="M30" s="113"/>
      <c r="N30" s="53"/>
      <c r="O30" s="53"/>
    </row>
    <row r="31" spans="1:15" s="107" customFormat="1" x14ac:dyDescent="0.2">
      <c r="A31" s="179" t="s">
        <v>167</v>
      </c>
      <c r="B31" s="115" t="s">
        <v>248</v>
      </c>
      <c r="C31" s="171" t="s">
        <v>111</v>
      </c>
      <c r="D31" s="181">
        <v>1</v>
      </c>
      <c r="E31" s="185"/>
      <c r="F31" s="112"/>
      <c r="G31" s="113"/>
      <c r="H31" s="62"/>
      <c r="I31" s="113"/>
      <c r="J31" s="53"/>
      <c r="K31" s="113"/>
      <c r="L31" s="53"/>
      <c r="M31" s="113"/>
      <c r="N31" s="53"/>
      <c r="O31" s="53"/>
    </row>
    <row r="32" spans="1:15" s="107" customFormat="1" x14ac:dyDescent="0.2">
      <c r="A32" s="179" t="s">
        <v>168</v>
      </c>
      <c r="B32" s="115" t="s">
        <v>249</v>
      </c>
      <c r="C32" s="171" t="s">
        <v>111</v>
      </c>
      <c r="D32" s="181">
        <v>1</v>
      </c>
      <c r="E32" s="185"/>
      <c r="F32" s="112"/>
      <c r="G32" s="113"/>
      <c r="H32" s="62"/>
      <c r="I32" s="113"/>
      <c r="J32" s="53"/>
      <c r="K32" s="113"/>
      <c r="L32" s="53"/>
      <c r="M32" s="113"/>
      <c r="N32" s="53"/>
      <c r="O32" s="53"/>
    </row>
    <row r="33" spans="1:15" s="107" customFormat="1" x14ac:dyDescent="0.2">
      <c r="A33" s="179" t="s">
        <v>169</v>
      </c>
      <c r="B33" s="115" t="s">
        <v>250</v>
      </c>
      <c r="C33" s="171" t="s">
        <v>20</v>
      </c>
      <c r="D33" s="181">
        <v>1</v>
      </c>
      <c r="E33" s="185"/>
      <c r="F33" s="112"/>
      <c r="G33" s="113"/>
      <c r="H33" s="62"/>
      <c r="I33" s="113"/>
      <c r="J33" s="53"/>
      <c r="K33" s="113"/>
      <c r="L33" s="53"/>
      <c r="M33" s="113"/>
      <c r="N33" s="53"/>
      <c r="O33" s="53"/>
    </row>
    <row r="34" spans="1:15" s="107" customFormat="1" x14ac:dyDescent="0.2">
      <c r="A34" s="102">
        <v>3</v>
      </c>
      <c r="B34" s="101" t="s">
        <v>517</v>
      </c>
      <c r="C34" s="109"/>
      <c r="D34" s="149"/>
      <c r="E34" s="61"/>
      <c r="F34" s="53"/>
      <c r="G34" s="63"/>
      <c r="H34" s="62"/>
      <c r="I34" s="63"/>
      <c r="J34" s="62"/>
      <c r="K34" s="113"/>
      <c r="L34" s="53"/>
      <c r="M34" s="113"/>
      <c r="N34" s="53"/>
      <c r="O34" s="53"/>
    </row>
    <row r="35" spans="1:15" s="107" customFormat="1" ht="63.75" x14ac:dyDescent="0.2">
      <c r="A35" s="114">
        <v>3.1</v>
      </c>
      <c r="B35" s="116" t="s">
        <v>520</v>
      </c>
      <c r="C35" s="109" t="s">
        <v>20</v>
      </c>
      <c r="D35" s="153">
        <v>1</v>
      </c>
      <c r="E35" s="61"/>
      <c r="F35" s="53"/>
      <c r="G35" s="63"/>
      <c r="H35" s="62"/>
      <c r="I35" s="63"/>
      <c r="J35" s="62"/>
      <c r="K35" s="113"/>
      <c r="L35" s="53"/>
      <c r="M35" s="113"/>
      <c r="N35" s="53"/>
      <c r="O35" s="53"/>
    </row>
    <row r="36" spans="1:15" s="52" customFormat="1" x14ac:dyDescent="0.2">
      <c r="A36" s="256"/>
      <c r="B36" s="257"/>
      <c r="C36" s="258"/>
      <c r="D36" s="259"/>
      <c r="E36" s="260"/>
      <c r="F36" s="261"/>
      <c r="G36" s="262"/>
      <c r="H36" s="261"/>
      <c r="I36" s="262"/>
      <c r="J36" s="261"/>
      <c r="K36" s="51"/>
      <c r="L36" s="50"/>
      <c r="M36" s="51"/>
      <c r="N36" s="50"/>
      <c r="O36" s="50"/>
    </row>
    <row r="37" spans="1:15" x14ac:dyDescent="0.2">
      <c r="J37" s="14" t="s">
        <v>550</v>
      </c>
      <c r="K37" s="34"/>
      <c r="L37" s="34"/>
      <c r="M37" s="34"/>
      <c r="N37" s="34"/>
      <c r="O37" s="35"/>
    </row>
    <row r="38" spans="1:15" x14ac:dyDescent="0.2">
      <c r="A38" s="253" t="s">
        <v>551</v>
      </c>
      <c r="G38" s="6"/>
      <c r="H38" s="6"/>
      <c r="I38" s="6"/>
      <c r="J38" s="6"/>
      <c r="K38" s="6"/>
      <c r="L38" s="6"/>
      <c r="M38" s="6"/>
      <c r="N38" s="6"/>
    </row>
    <row r="39" spans="1:15" x14ac:dyDescent="0.2">
      <c r="A39" s="253" t="s">
        <v>552</v>
      </c>
      <c r="G39" s="6"/>
      <c r="H39" s="6"/>
      <c r="I39" s="6"/>
      <c r="J39" s="6"/>
      <c r="K39" s="6"/>
      <c r="L39" s="6"/>
      <c r="M39" s="6"/>
      <c r="N39" s="6"/>
    </row>
    <row r="40" spans="1:15" x14ac:dyDescent="0.2">
      <c r="A40" s="253" t="s">
        <v>553</v>
      </c>
      <c r="G40" s="6"/>
      <c r="H40" s="6"/>
      <c r="I40" s="6"/>
      <c r="J40" s="6"/>
      <c r="K40" s="6"/>
      <c r="L40" s="6"/>
      <c r="M40" s="6"/>
      <c r="N40" s="6"/>
    </row>
    <row r="41" spans="1:15" x14ac:dyDescent="0.2">
      <c r="A41" s="254" t="s">
        <v>554</v>
      </c>
      <c r="E41" s="37"/>
      <c r="G41" s="6"/>
      <c r="H41" s="6"/>
      <c r="I41" s="6"/>
      <c r="J41" s="6"/>
      <c r="K41" s="6"/>
      <c r="L41" s="6"/>
      <c r="M41" s="6"/>
      <c r="N41" s="6"/>
    </row>
    <row r="42" spans="1:15" x14ac:dyDescent="0.2">
      <c r="A42" s="255" t="s">
        <v>555</v>
      </c>
      <c r="G42" s="6"/>
      <c r="H42" s="6"/>
      <c r="I42" s="6"/>
      <c r="J42" s="6"/>
      <c r="K42" s="6"/>
      <c r="L42" s="6"/>
      <c r="M42" s="6"/>
      <c r="N42" s="6"/>
    </row>
    <row r="43" spans="1:15" x14ac:dyDescent="0.2">
      <c r="A43" s="255" t="s">
        <v>556</v>
      </c>
      <c r="G43" s="6"/>
      <c r="H43" s="6"/>
      <c r="I43" s="6"/>
      <c r="J43" s="6"/>
      <c r="K43" s="6"/>
      <c r="L43" s="6"/>
      <c r="M43" s="6"/>
      <c r="N43" s="6"/>
    </row>
    <row r="44" spans="1:15" x14ac:dyDescent="0.2">
      <c r="A44" s="37" t="s">
        <v>557</v>
      </c>
    </row>
  </sheetData>
  <mergeCells count="6">
    <mergeCell ref="K8:O8"/>
    <mergeCell ref="A8:A9"/>
    <mergeCell ref="B8:B9"/>
    <mergeCell ref="C8:C9"/>
    <mergeCell ref="D8:D9"/>
    <mergeCell ref="E8:J8"/>
  </mergeCells>
  <pageMargins left="0.39370078740157483" right="0.35433070866141736" top="1.0236220472440944" bottom="0.39370078740157483" header="0.51181102362204722" footer="0.15748031496062992"/>
  <pageSetup paperSize="9" orientation="landscape" horizontalDpi="4294967292" verticalDpi="360" r:id="rId1"/>
  <headerFooter alignWithMargins="0">
    <oddHeader>&amp;C&amp;12LOKĀLĀ TĀME Nr. 1-6
&amp;U0,4kV PĒCUZSKAITES ELEKTROTĪKLI KSS-3.</oddHeader>
    <oddFooter>&amp;C&amp;8&amp;P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92D050"/>
  </sheetPr>
  <dimension ref="A1:J31"/>
  <sheetViews>
    <sheetView view="pageBreakPreview" topLeftCell="A28" zoomScaleNormal="100" zoomScaleSheetLayoutView="100" workbookViewId="0">
      <selection activeCell="H49" sqref="H49"/>
    </sheetView>
  </sheetViews>
  <sheetFormatPr defaultRowHeight="12.75" x14ac:dyDescent="0.2"/>
  <cols>
    <col min="1" max="1" width="4.140625" style="3" customWidth="1"/>
    <col min="2" max="2" width="10" style="3" customWidth="1"/>
    <col min="3" max="3" width="28.5703125" style="1" customWidth="1"/>
    <col min="4" max="4" width="17.7109375" style="2" customWidth="1"/>
    <col min="5" max="5" width="17.7109375" style="3" customWidth="1"/>
    <col min="6" max="6" width="17.7109375" style="4" customWidth="1"/>
    <col min="7" max="8" width="17.7109375" style="5" customWidth="1"/>
    <col min="9" max="9" width="9.140625" style="6"/>
    <col min="10" max="10" width="10.140625" style="6" bestFit="1" customWidth="1"/>
    <col min="11" max="16384" width="9.140625" style="6"/>
  </cols>
  <sheetData>
    <row r="1" spans="1:10" ht="14.25" x14ac:dyDescent="0.2">
      <c r="A1" s="10" t="s">
        <v>1</v>
      </c>
      <c r="B1" s="10"/>
      <c r="D1" s="64" t="s">
        <v>255</v>
      </c>
    </row>
    <row r="2" spans="1:10" ht="15" x14ac:dyDescent="0.2">
      <c r="A2" s="10" t="s">
        <v>2</v>
      </c>
      <c r="B2" s="10"/>
      <c r="D2" s="56" t="s">
        <v>41</v>
      </c>
    </row>
    <row r="3" spans="1:10" ht="15" x14ac:dyDescent="0.2">
      <c r="A3" s="10"/>
      <c r="B3" s="10"/>
      <c r="D3" s="56" t="s">
        <v>514</v>
      </c>
    </row>
    <row r="4" spans="1:10" ht="15" x14ac:dyDescent="0.2">
      <c r="A4" s="10" t="s">
        <v>3</v>
      </c>
      <c r="B4" s="10"/>
      <c r="D4" s="56" t="s">
        <v>515</v>
      </c>
    </row>
    <row r="5" spans="1:10" ht="14.25" x14ac:dyDescent="0.2">
      <c r="A5" s="10" t="s">
        <v>4</v>
      </c>
      <c r="B5" s="10"/>
      <c r="D5" s="57"/>
      <c r="G5" s="54"/>
    </row>
    <row r="6" spans="1:10" ht="14.25" x14ac:dyDescent="0.2">
      <c r="A6" s="10" t="s">
        <v>24</v>
      </c>
      <c r="B6" s="10"/>
      <c r="D6" s="65"/>
    </row>
    <row r="7" spans="1:10" ht="14.25" x14ac:dyDescent="0.2">
      <c r="A7" s="10" t="s">
        <v>12</v>
      </c>
      <c r="B7" s="10"/>
      <c r="D7" s="65"/>
    </row>
    <row r="8" spans="1:10" ht="14.25" x14ac:dyDescent="0.2">
      <c r="A8" s="10" t="s">
        <v>542</v>
      </c>
      <c r="B8" s="10"/>
    </row>
    <row r="10" spans="1:10" ht="20.25" customHeight="1" x14ac:dyDescent="0.2">
      <c r="A10" s="236" t="s">
        <v>5</v>
      </c>
      <c r="B10" s="242" t="s">
        <v>13</v>
      </c>
      <c r="C10" s="240" t="s">
        <v>540</v>
      </c>
      <c r="D10" s="238" t="s">
        <v>25</v>
      </c>
      <c r="E10" s="246" t="s">
        <v>14</v>
      </c>
      <c r="F10" s="246"/>
      <c r="G10" s="246"/>
      <c r="H10" s="244" t="s">
        <v>10</v>
      </c>
      <c r="I10" s="9"/>
    </row>
    <row r="11" spans="1:10" ht="78.75" customHeight="1" x14ac:dyDescent="0.2">
      <c r="A11" s="237"/>
      <c r="B11" s="243"/>
      <c r="C11" s="241"/>
      <c r="D11" s="239"/>
      <c r="E11" s="78" t="s">
        <v>26</v>
      </c>
      <c r="F11" s="78" t="s">
        <v>541</v>
      </c>
      <c r="G11" s="78" t="s">
        <v>27</v>
      </c>
      <c r="H11" s="245"/>
    </row>
    <row r="12" spans="1:10" x14ac:dyDescent="0.2">
      <c r="A12" s="23"/>
      <c r="B12" s="22"/>
      <c r="C12" s="66"/>
      <c r="D12" s="25"/>
      <c r="E12" s="21"/>
      <c r="F12" s="26"/>
      <c r="G12" s="27"/>
      <c r="H12" s="28"/>
    </row>
    <row r="13" spans="1:10" s="95" customFormat="1" ht="38.25" x14ac:dyDescent="0.2">
      <c r="A13" s="87">
        <v>1</v>
      </c>
      <c r="B13" s="88" t="s">
        <v>256</v>
      </c>
      <c r="C13" s="89" t="s">
        <v>347</v>
      </c>
      <c r="D13" s="90"/>
      <c r="E13" s="91"/>
      <c r="F13" s="92"/>
      <c r="G13" s="91"/>
      <c r="H13" s="93"/>
      <c r="I13" s="94"/>
      <c r="J13" s="94"/>
    </row>
    <row r="14" spans="1:10" s="95" customFormat="1" ht="38.25" x14ac:dyDescent="0.2">
      <c r="A14" s="87">
        <v>2</v>
      </c>
      <c r="B14" s="88" t="s">
        <v>257</v>
      </c>
      <c r="C14" s="89" t="s">
        <v>364</v>
      </c>
      <c r="D14" s="90"/>
      <c r="E14" s="91"/>
      <c r="F14" s="92"/>
      <c r="G14" s="91"/>
      <c r="H14" s="93"/>
      <c r="I14" s="94"/>
      <c r="J14" s="94"/>
    </row>
    <row r="15" spans="1:10" s="95" customFormat="1" ht="51" x14ac:dyDescent="0.2">
      <c r="A15" s="87">
        <v>3</v>
      </c>
      <c r="B15" s="88" t="s">
        <v>258</v>
      </c>
      <c r="C15" s="89" t="s">
        <v>366</v>
      </c>
      <c r="D15" s="90"/>
      <c r="E15" s="91"/>
      <c r="F15" s="92"/>
      <c r="G15" s="91"/>
      <c r="H15" s="93"/>
      <c r="I15" s="94"/>
      <c r="J15" s="94"/>
    </row>
    <row r="16" spans="1:10" s="95" customFormat="1" ht="38.25" x14ac:dyDescent="0.2">
      <c r="A16" s="87">
        <v>4</v>
      </c>
      <c r="B16" s="88" t="s">
        <v>259</v>
      </c>
      <c r="C16" s="89" t="s">
        <v>372</v>
      </c>
      <c r="D16" s="90"/>
      <c r="E16" s="91"/>
      <c r="F16" s="92"/>
      <c r="G16" s="91"/>
      <c r="H16" s="93"/>
      <c r="I16" s="94"/>
      <c r="J16" s="94"/>
    </row>
    <row r="17" spans="1:10" s="95" customFormat="1" ht="51" x14ac:dyDescent="0.2">
      <c r="A17" s="87">
        <v>5</v>
      </c>
      <c r="B17" s="88" t="s">
        <v>260</v>
      </c>
      <c r="C17" s="89" t="s">
        <v>376</v>
      </c>
      <c r="D17" s="90"/>
      <c r="E17" s="91"/>
      <c r="F17" s="92"/>
      <c r="G17" s="91"/>
      <c r="H17" s="93"/>
      <c r="I17" s="94"/>
      <c r="J17" s="94"/>
    </row>
    <row r="18" spans="1:10" s="95" customFormat="1" ht="38.25" x14ac:dyDescent="0.2">
      <c r="A18" s="87">
        <v>6</v>
      </c>
      <c r="B18" s="88" t="s">
        <v>261</v>
      </c>
      <c r="C18" s="89" t="s">
        <v>392</v>
      </c>
      <c r="D18" s="96"/>
      <c r="E18" s="97"/>
      <c r="F18" s="98"/>
      <c r="G18" s="97"/>
      <c r="H18" s="99"/>
      <c r="I18" s="94"/>
      <c r="J18" s="94"/>
    </row>
    <row r="19" spans="1:10" s="95" customFormat="1" ht="38.25" x14ac:dyDescent="0.2">
      <c r="A19" s="191">
        <v>7</v>
      </c>
      <c r="B19" s="88" t="s">
        <v>394</v>
      </c>
      <c r="C19" s="89" t="s">
        <v>393</v>
      </c>
      <c r="D19" s="96"/>
      <c r="E19" s="97"/>
      <c r="F19" s="98"/>
      <c r="G19" s="97"/>
      <c r="H19" s="99"/>
      <c r="I19" s="94"/>
      <c r="J19" s="94"/>
    </row>
    <row r="20" spans="1:10" s="95" customFormat="1" ht="38.25" x14ac:dyDescent="0.2">
      <c r="A20" s="87">
        <v>8</v>
      </c>
      <c r="B20" s="88" t="s">
        <v>400</v>
      </c>
      <c r="C20" s="89" t="s">
        <v>399</v>
      </c>
      <c r="D20" s="96"/>
      <c r="E20" s="97"/>
      <c r="F20" s="98"/>
      <c r="G20" s="97"/>
      <c r="H20" s="99"/>
      <c r="I20" s="94"/>
      <c r="J20" s="94"/>
    </row>
    <row r="21" spans="1:10" s="95" customFormat="1" ht="25.5" x14ac:dyDescent="0.2">
      <c r="A21" s="191">
        <v>9</v>
      </c>
      <c r="B21" s="88" t="s">
        <v>423</v>
      </c>
      <c r="C21" s="89" t="s">
        <v>418</v>
      </c>
      <c r="D21" s="96"/>
      <c r="E21" s="97"/>
      <c r="F21" s="98"/>
      <c r="G21" s="97"/>
      <c r="H21" s="99"/>
      <c r="I21" s="94"/>
      <c r="J21" s="94"/>
    </row>
    <row r="22" spans="1:10" s="95" customFormat="1" ht="25.5" x14ac:dyDescent="0.2">
      <c r="A22" s="87">
        <v>10</v>
      </c>
      <c r="B22" s="88" t="s">
        <v>424</v>
      </c>
      <c r="C22" s="89" t="s">
        <v>419</v>
      </c>
      <c r="D22" s="96"/>
      <c r="E22" s="97"/>
      <c r="F22" s="98"/>
      <c r="G22" s="97"/>
      <c r="H22" s="99"/>
      <c r="I22" s="94"/>
      <c r="J22" s="94"/>
    </row>
    <row r="23" spans="1:10" s="95" customFormat="1" ht="25.5" x14ac:dyDescent="0.2">
      <c r="A23" s="191">
        <v>11</v>
      </c>
      <c r="B23" s="88" t="s">
        <v>425</v>
      </c>
      <c r="C23" s="89" t="s">
        <v>420</v>
      </c>
      <c r="D23" s="96"/>
      <c r="E23" s="97"/>
      <c r="F23" s="98"/>
      <c r="G23" s="97"/>
      <c r="H23" s="99"/>
      <c r="I23" s="94"/>
      <c r="J23" s="94"/>
    </row>
    <row r="24" spans="1:10" s="95" customFormat="1" ht="25.5" x14ac:dyDescent="0.2">
      <c r="A24" s="87">
        <v>12</v>
      </c>
      <c r="B24" s="88" t="s">
        <v>426</v>
      </c>
      <c r="C24" s="89" t="s">
        <v>421</v>
      </c>
      <c r="D24" s="96"/>
      <c r="E24" s="97"/>
      <c r="F24" s="98"/>
      <c r="G24" s="97"/>
      <c r="H24" s="99"/>
      <c r="I24" s="94"/>
      <c r="J24" s="94"/>
    </row>
    <row r="25" spans="1:10" s="95" customFormat="1" ht="25.5" x14ac:dyDescent="0.2">
      <c r="A25" s="191">
        <v>13</v>
      </c>
      <c r="B25" s="88" t="s">
        <v>427</v>
      </c>
      <c r="C25" s="89" t="s">
        <v>422</v>
      </c>
      <c r="D25" s="96"/>
      <c r="E25" s="97"/>
      <c r="F25" s="98"/>
      <c r="G25" s="97"/>
      <c r="H25" s="99"/>
      <c r="I25" s="94"/>
      <c r="J25" s="94"/>
    </row>
    <row r="26" spans="1:10" x14ac:dyDescent="0.2">
      <c r="A26" s="16"/>
      <c r="B26" s="17"/>
      <c r="C26" s="24"/>
      <c r="D26" s="69"/>
      <c r="E26" s="70"/>
      <c r="F26" s="71"/>
      <c r="G26" s="70"/>
      <c r="H26" s="72"/>
      <c r="I26" s="68"/>
      <c r="J26" s="68"/>
    </row>
    <row r="27" spans="1:10" s="85" customFormat="1" x14ac:dyDescent="0.2">
      <c r="A27" s="79"/>
      <c r="B27" s="79"/>
      <c r="C27" s="80" t="s">
        <v>15</v>
      </c>
      <c r="D27" s="81"/>
      <c r="E27" s="82"/>
      <c r="F27" s="82"/>
      <c r="G27" s="82"/>
      <c r="H27" s="83"/>
      <c r="I27" s="84"/>
      <c r="J27" s="84"/>
    </row>
    <row r="28" spans="1:10" x14ac:dyDescent="0.2">
      <c r="C28" s="19" t="s">
        <v>543</v>
      </c>
      <c r="D28" s="73"/>
      <c r="E28" s="74"/>
      <c r="F28" s="75"/>
      <c r="G28" s="75"/>
      <c r="H28" s="75"/>
      <c r="I28" s="68"/>
      <c r="J28" s="68"/>
    </row>
    <row r="29" spans="1:10" x14ac:dyDescent="0.2">
      <c r="C29" s="67" t="s">
        <v>21</v>
      </c>
      <c r="D29" s="73"/>
      <c r="E29" s="74"/>
      <c r="F29" s="75"/>
      <c r="G29" s="75"/>
      <c r="H29" s="75"/>
      <c r="I29" s="68"/>
      <c r="J29" s="68"/>
    </row>
    <row r="30" spans="1:10" x14ac:dyDescent="0.2">
      <c r="C30" s="19" t="s">
        <v>544</v>
      </c>
      <c r="D30" s="73"/>
      <c r="E30" s="74"/>
      <c r="F30" s="75"/>
      <c r="G30" s="75"/>
      <c r="H30" s="75"/>
      <c r="I30" s="68"/>
      <c r="J30" s="68"/>
    </row>
    <row r="31" spans="1:10" x14ac:dyDescent="0.2">
      <c r="C31" s="20" t="s">
        <v>16</v>
      </c>
      <c r="D31" s="86"/>
      <c r="E31" s="74"/>
      <c r="F31" s="75"/>
      <c r="G31" s="75"/>
      <c r="H31" s="75"/>
      <c r="I31" s="68"/>
      <c r="J31" s="68"/>
    </row>
  </sheetData>
  <mergeCells count="6">
    <mergeCell ref="H10:H11"/>
    <mergeCell ref="A10:A11"/>
    <mergeCell ref="B10:B11"/>
    <mergeCell ref="C10:C11"/>
    <mergeCell ref="D10:D11"/>
    <mergeCell ref="E10:G10"/>
  </mergeCells>
  <pageMargins left="0.74803149606299213" right="0.74803149606299213" top="0.86614173228346458" bottom="0.98425196850393704" header="0.51181102362204722" footer="0.51181102362204722"/>
  <pageSetup paperSize="9" orientation="landscape" horizontalDpi="4294967292" verticalDpi="360" r:id="rId1"/>
  <headerFooter alignWithMargins="0">
    <oddHeader xml:space="preserve">&amp;C&amp;12&amp;UKOPSAVILKUMA APRĒĶINI PAR  DARBU VAI KONSTRUKTĪVO ELEMENTU VEIDIEM  Nr. 2&amp;U
</oddHeader>
    <oddFooter>&amp;C&amp;8&amp;P&amp;R&amp;8&amp;D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44</vt:i4>
      </vt:variant>
    </vt:vector>
  </HeadingPairs>
  <TitlesOfParts>
    <vt:vector size="66" baseType="lpstr">
      <vt:lpstr>KOPT</vt:lpstr>
      <vt:lpstr>KOPSk</vt:lpstr>
      <vt:lpstr>Atlantijas</vt:lpstr>
      <vt:lpstr>Murdu</vt:lpstr>
      <vt:lpstr>Laivu</vt:lpstr>
      <vt:lpstr>ELTkss-1</vt:lpstr>
      <vt:lpstr>ELTkss-2</vt:lpstr>
      <vt:lpstr>ELTkss-3</vt:lpstr>
      <vt:lpstr>KOPSs</vt:lpstr>
      <vt:lpstr>Robežu</vt:lpstr>
      <vt:lpstr>Priežu</vt:lpstr>
      <vt:lpstr>Valmieras</vt:lpstr>
      <vt:lpstr>Ziedu</vt:lpstr>
      <vt:lpstr>Meldru</vt:lpstr>
      <vt:lpstr>Lejas</vt:lpstr>
      <vt:lpstr>Viļņu</vt:lpstr>
      <vt:lpstr>Sporta</vt:lpstr>
      <vt:lpstr>ELTSp-kss</vt:lpstr>
      <vt:lpstr>ELTVi-kss</vt:lpstr>
      <vt:lpstr>ELTBr-kss</vt:lpstr>
      <vt:lpstr>ELTZi-kss</vt:lpstr>
      <vt:lpstr>ELTVa-kss</vt:lpstr>
      <vt:lpstr>Atlantijas!Print_Area</vt:lpstr>
      <vt:lpstr>'ELTBr-kss'!Print_Area</vt:lpstr>
      <vt:lpstr>'ELTkss-1'!Print_Area</vt:lpstr>
      <vt:lpstr>'ELTkss-2'!Print_Area</vt:lpstr>
      <vt:lpstr>'ELTkss-3'!Print_Area</vt:lpstr>
      <vt:lpstr>'ELTSp-kss'!Print_Area</vt:lpstr>
      <vt:lpstr>'ELTVa-kss'!Print_Area</vt:lpstr>
      <vt:lpstr>'ELTVi-kss'!Print_Area</vt:lpstr>
      <vt:lpstr>'ELTZi-kss'!Print_Area</vt:lpstr>
      <vt:lpstr>KOPSk!Print_Area</vt:lpstr>
      <vt:lpstr>KOPSs!Print_Area</vt:lpstr>
      <vt:lpstr>KOPT!Print_Area</vt:lpstr>
      <vt:lpstr>Laivu!Print_Area</vt:lpstr>
      <vt:lpstr>Lejas!Print_Area</vt:lpstr>
      <vt:lpstr>Meldru!Print_Area</vt:lpstr>
      <vt:lpstr>Murdu!Print_Area</vt:lpstr>
      <vt:lpstr>Priežu!Print_Area</vt:lpstr>
      <vt:lpstr>Robežu!Print_Area</vt:lpstr>
      <vt:lpstr>Sporta!Print_Area</vt:lpstr>
      <vt:lpstr>Valmieras!Print_Area</vt:lpstr>
      <vt:lpstr>Viļņu!Print_Area</vt:lpstr>
      <vt:lpstr>Ziedu!Print_Area</vt:lpstr>
      <vt:lpstr>Atlantijas!Print_Titles</vt:lpstr>
      <vt:lpstr>'ELTBr-kss'!Print_Titles</vt:lpstr>
      <vt:lpstr>'ELTkss-1'!Print_Titles</vt:lpstr>
      <vt:lpstr>'ELTkss-2'!Print_Titles</vt:lpstr>
      <vt:lpstr>'ELTkss-3'!Print_Titles</vt:lpstr>
      <vt:lpstr>'ELTSp-kss'!Print_Titles</vt:lpstr>
      <vt:lpstr>'ELTVa-kss'!Print_Titles</vt:lpstr>
      <vt:lpstr>'ELTVi-kss'!Print_Titles</vt:lpstr>
      <vt:lpstr>'ELTZi-kss'!Print_Titles</vt:lpstr>
      <vt:lpstr>KOPSk!Print_Titles</vt:lpstr>
      <vt:lpstr>KOPSs!Print_Titles</vt:lpstr>
      <vt:lpstr>KOPT!Print_Titles</vt:lpstr>
      <vt:lpstr>Laivu!Print_Titles</vt:lpstr>
      <vt:lpstr>Lejas!Print_Titles</vt:lpstr>
      <vt:lpstr>Meldru!Print_Titles</vt:lpstr>
      <vt:lpstr>Murdu!Print_Titles</vt:lpstr>
      <vt:lpstr>Priežu!Print_Titles</vt:lpstr>
      <vt:lpstr>Robežu!Print_Titles</vt:lpstr>
      <vt:lpstr>Sporta!Print_Titles</vt:lpstr>
      <vt:lpstr>Valmieras!Print_Titles</vt:lpstr>
      <vt:lpstr>Viļņu!Print_Titles</vt:lpstr>
      <vt:lpstr>Ziedu!Print_Titles</vt:lpstr>
    </vt:vector>
  </TitlesOfParts>
  <Company>Universe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Sarmite</cp:lastModifiedBy>
  <cp:lastPrinted>2017-02-02T06:31:08Z</cp:lastPrinted>
  <dcterms:created xsi:type="dcterms:W3CDTF">1999-12-06T13:05:42Z</dcterms:created>
  <dcterms:modified xsi:type="dcterms:W3CDTF">2018-05-09T13:03:14Z</dcterms:modified>
</cp:coreProperties>
</file>